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15" windowWidth="12000" windowHeight="5865" activeTab="0"/>
  </bookViews>
  <sheets>
    <sheet name="Команды" sheetId="1" r:id="rId1"/>
    <sheet name="Матчи" sheetId="2" r:id="rId2"/>
    <sheet name="Пары" sheetId="3" r:id="rId3"/>
    <sheet name="Расклады" sheetId="4" r:id="rId4"/>
    <sheet name="Игроки" sheetId="5" r:id="rId5"/>
  </sheets>
  <definedNames/>
  <calcPr fullCalcOnLoad="1"/>
</workbook>
</file>

<file path=xl/sharedStrings.xml><?xml version="1.0" encoding="utf-8"?>
<sst xmlns="http://schemas.openxmlformats.org/spreadsheetml/2006/main" count="2041" uniqueCount="508">
  <si>
    <t>Минкин</t>
  </si>
  <si>
    <t>♠</t>
  </si>
  <si>
    <t>♥</t>
  </si>
  <si>
    <t>♦</t>
  </si>
  <si>
    <t>♣</t>
  </si>
  <si>
    <t>19</t>
  </si>
  <si>
    <t>20</t>
  </si>
  <si>
    <t>East</t>
  </si>
  <si>
    <t>West</t>
  </si>
  <si>
    <t>ВП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</si>
  <si>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</si>
  <si>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</si>
  <si>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</si>
  <si>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</si>
  <si>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</si>
  <si>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</si>
  <si>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</si>
  <si>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</si>
  <si>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</si>
  <si>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</si>
  <si>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</si>
  <si>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</si>
  <si>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</si>
  <si>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</si>
  <si>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</si>
  <si>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</si>
  <si>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</si>
  <si>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</si>
  <si>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</si>
  <si>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</si>
  <si>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</si>
  <si>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</si>
  <si>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</si>
  <si>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</si>
  <si>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</si>
  <si>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</si>
  <si>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</si>
  <si>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</si>
  <si>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</si>
  <si>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</si>
  <si>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</si>
  <si>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</si>
  <si>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</si>
  <si>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</si>
  <si>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</si>
  <si>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</si>
  <si>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</si>
  <si>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</si>
  <si>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Ануфриев</t>
  </si>
  <si>
    <t>Липкинд</t>
  </si>
  <si>
    <t>Васильев</t>
  </si>
  <si>
    <t>Соболев</t>
  </si>
  <si>
    <t>Крюкова</t>
  </si>
  <si>
    <t>Полькин</t>
  </si>
  <si>
    <t>Сдач</t>
  </si>
  <si>
    <t>№</t>
  </si>
  <si>
    <t>Фамилии участников</t>
  </si>
  <si>
    <t>r</t>
  </si>
  <si>
    <t>МБ</t>
  </si>
  <si>
    <t>Бакал</t>
  </si>
  <si>
    <t>Фамилия</t>
  </si>
  <si>
    <t>контракт</t>
  </si>
  <si>
    <t>мы</t>
  </si>
  <si>
    <t>они</t>
  </si>
  <si>
    <t xml:space="preserve"> +</t>
  </si>
  <si>
    <t>–</t>
  </si>
  <si>
    <t>сальдо</t>
  </si>
  <si>
    <t>играл</t>
  </si>
  <si>
    <t>MP</t>
  </si>
  <si>
    <t>Название</t>
  </si>
  <si>
    <t>Матюшин</t>
  </si>
  <si>
    <t>Балашов</t>
  </si>
  <si>
    <t>Лотошников</t>
  </si>
  <si>
    <t>Команд</t>
  </si>
  <si>
    <t>Место</t>
  </si>
  <si>
    <t>Савинов</t>
  </si>
  <si>
    <t>Жевелев С.</t>
  </si>
  <si>
    <t>Рыскин</t>
  </si>
  <si>
    <t>Меньшикова</t>
  </si>
  <si>
    <t>??</t>
  </si>
  <si>
    <t>Новикова</t>
  </si>
  <si>
    <t>Ситников</t>
  </si>
  <si>
    <t>Красинская</t>
  </si>
  <si>
    <t>Жук</t>
  </si>
  <si>
    <t>Черняк</t>
  </si>
  <si>
    <t>Аушев</t>
  </si>
  <si>
    <t>Новогодний турнир Самарского бридж-клуба, ноябрь-декабрь 2013г.</t>
  </si>
  <si>
    <t>Сессия  5.   9 декабря 2013.   Командный турнир Паттон</t>
  </si>
  <si>
    <t>НеперВ</t>
  </si>
  <si>
    <t>Рыбакин?</t>
  </si>
  <si>
    <t>Корейский Лесоруб</t>
  </si>
  <si>
    <t>Cream Team</t>
  </si>
  <si>
    <t>Никак</t>
  </si>
  <si>
    <t>Мнехоп</t>
  </si>
  <si>
    <t>Разряды игроков</t>
  </si>
  <si>
    <t>Агапов</t>
  </si>
  <si>
    <t>Жевелев В.</t>
  </si>
  <si>
    <t>Обыдёнов</t>
  </si>
  <si>
    <t>Рыбакин</t>
  </si>
  <si>
    <t>Бахчаев</t>
  </si>
  <si>
    <t>Рыскина</t>
  </si>
  <si>
    <t>Кремс</t>
  </si>
  <si>
    <t>Герасимов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</si>
  <si>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</si>
  <si>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</si>
  <si>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</si>
  <si>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</si>
  <si>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</si>
  <si>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</si>
  <si>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</si>
  <si>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</si>
  <si>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</si>
  <si>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</si>
  <si>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</si>
  <si>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</si>
  <si>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Петрухин</t>
  </si>
  <si>
    <t>Купцов</t>
  </si>
  <si>
    <t>Марфутин</t>
  </si>
  <si>
    <t>Кеняйкин</t>
  </si>
  <si>
    <t>Дмитриев</t>
  </si>
  <si>
    <t>Пестов</t>
  </si>
  <si>
    <t>Нургатина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</si>
  <si>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</si>
  <si>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</si>
  <si>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</si>
  <si>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</si>
  <si>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</si>
  <si>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</si>
  <si>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</si>
  <si>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</si>
  <si>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</si>
  <si>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</si>
  <si>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</si>
  <si>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</si>
  <si>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</si>
  <si>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Пар</t>
  </si>
  <si>
    <t>max</t>
  </si>
  <si>
    <t>М</t>
  </si>
  <si>
    <t>Imp</t>
  </si>
  <si>
    <t>S</t>
  </si>
  <si>
    <t>%</t>
  </si>
  <si>
    <t>Сессия 5: Командный турнир Паттон, 9 декабря 2013, батлер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</si>
  <si>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</si>
  <si>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</si>
  <si>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</si>
  <si>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</si>
  <si>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</si>
  <si>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r>
      <t>5</t>
    </r>
    <r>
      <rPr>
        <sz val="10"/>
        <color indexed="10"/>
        <rFont val="Arial"/>
        <family val="2"/>
      </rPr>
      <t>♥</t>
    </r>
  </si>
  <si>
    <t>1NT</t>
  </si>
  <si>
    <t>3NT</t>
  </si>
  <si>
    <t>6♣</t>
  </si>
  <si>
    <t>4♠</t>
  </si>
  <si>
    <t>5♣</t>
  </si>
  <si>
    <t>3♣</t>
  </si>
  <si>
    <t>3♠</t>
  </si>
  <si>
    <t>2♠</t>
  </si>
  <si>
    <r>
      <t>4</t>
    </r>
    <r>
      <rPr>
        <sz val="10"/>
        <color indexed="10"/>
        <rFont val="Arial"/>
        <family val="2"/>
      </rPr>
      <t>♥</t>
    </r>
  </si>
  <si>
    <t>2♣</t>
  </si>
  <si>
    <t>4♣</t>
  </si>
  <si>
    <r>
      <t>3</t>
    </r>
    <r>
      <rPr>
        <sz val="10"/>
        <color indexed="10"/>
        <rFont val="Arial"/>
        <family val="2"/>
      </rPr>
      <t>♥</t>
    </r>
  </si>
  <si>
    <r>
      <t>2</t>
    </r>
    <r>
      <rPr>
        <sz val="10"/>
        <color indexed="10"/>
        <rFont val="Arial"/>
        <family val="2"/>
      </rPr>
      <t>♥</t>
    </r>
  </si>
  <si>
    <r>
      <t>3</t>
    </r>
    <r>
      <rPr>
        <sz val="10"/>
        <color indexed="10"/>
        <rFont val="Arial"/>
        <family val="2"/>
      </rPr>
      <t>♦</t>
    </r>
  </si>
  <si>
    <r>
      <t>2</t>
    </r>
    <r>
      <rPr>
        <sz val="10"/>
        <color indexed="10"/>
        <rFont val="Arial"/>
        <family val="2"/>
      </rPr>
      <t>♦</t>
    </r>
  </si>
  <si>
    <r>
      <t>6</t>
    </r>
    <r>
      <rPr>
        <sz val="10"/>
        <color indexed="10"/>
        <rFont val="Arial"/>
        <family val="2"/>
      </rPr>
      <t>♥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</si>
  <si>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color indexed="8"/>
        <rFont val="Arial"/>
        <family val="2"/>
      </rPr>
      <t>к</t>
    </r>
  </si>
  <si>
    <t>5♣к</t>
  </si>
  <si>
    <t>2NT</t>
  </si>
  <si>
    <t>1♠</t>
  </si>
  <si>
    <t>2♠к</t>
  </si>
  <si>
    <t>4♠к</t>
  </si>
  <si>
    <r>
      <t>1</t>
    </r>
    <r>
      <rPr>
        <sz val="10"/>
        <color indexed="10"/>
        <rFont val="Arial"/>
        <family val="2"/>
      </rPr>
      <t>♥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</si>
  <si>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color indexed="8"/>
        <rFont val="Arial"/>
        <family val="2"/>
      </rPr>
      <t>к</t>
    </r>
  </si>
  <si>
    <t>3NTк</t>
  </si>
  <si>
    <t>К97</t>
  </si>
  <si>
    <t>В3</t>
  </si>
  <si>
    <t>Т654</t>
  </si>
  <si>
    <t>Т7532</t>
  </si>
  <si>
    <t>Т5</t>
  </si>
  <si>
    <t>В875</t>
  </si>
  <si>
    <t>ТД75</t>
  </si>
  <si>
    <t>К9</t>
  </si>
  <si>
    <t>6</t>
  </si>
  <si>
    <t>ДВ5432</t>
  </si>
  <si>
    <t>X94</t>
  </si>
  <si>
    <t>ТК7652</t>
  </si>
  <si>
    <t>X32</t>
  </si>
  <si>
    <t>97</t>
  </si>
  <si>
    <t>КДX</t>
  </si>
  <si>
    <t>94</t>
  </si>
  <si>
    <t>ВX8762</t>
  </si>
  <si>
    <t>К94</t>
  </si>
  <si>
    <t>Д2</t>
  </si>
  <si>
    <t>КX63</t>
  </si>
  <si>
    <t>К42</t>
  </si>
  <si>
    <t>98</t>
  </si>
  <si>
    <t>ВX652</t>
  </si>
  <si>
    <t>3</t>
  </si>
  <si>
    <t>ТX8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</si>
  <si>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</si>
  <si>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Д8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</si>
  <si>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</si>
  <si>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КДВ8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</si>
  <si>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</si>
  <si>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В86</t>
  </si>
  <si>
    <t>6NT, S, +990</t>
  </si>
  <si>
    <t>Д3</t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</si>
  <si>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</si>
  <si>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t>4♠, E, -420</t>
  </si>
  <si>
    <t>Т94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</si>
  <si>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</si>
  <si>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ВX63</t>
  </si>
  <si>
    <t>ТД874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</si>
  <si>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</si>
  <si>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ТК3</t>
  </si>
  <si>
    <t>К8</t>
  </si>
  <si>
    <t>ТКВ6</t>
  </si>
  <si>
    <t>ТД984</t>
  </si>
  <si>
    <t>КВX96</t>
  </si>
  <si>
    <t>ТВ96</t>
  </si>
  <si>
    <t>В</t>
  </si>
  <si>
    <t>В9</t>
  </si>
  <si>
    <t>Д8654</t>
  </si>
  <si>
    <t>92</t>
  </si>
  <si>
    <t>ТВX65</t>
  </si>
  <si>
    <t>732</t>
  </si>
  <si>
    <t>ДX97</t>
  </si>
  <si>
    <t>76</t>
  </si>
  <si>
    <t>К532</t>
  </si>
  <si>
    <t>743</t>
  </si>
  <si>
    <t>ТД82</t>
  </si>
  <si>
    <t>ДX85</t>
  </si>
  <si>
    <t>ТКX9</t>
  </si>
  <si>
    <t>863</t>
  </si>
  <si>
    <t>Д4</t>
  </si>
  <si>
    <t>К63</t>
  </si>
  <si>
    <t>ВX7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</si>
  <si>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</si>
  <si>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Д94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</si>
  <si>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</si>
  <si>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8542</t>
  </si>
  <si>
    <t>ВX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</si>
  <si>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</si>
  <si>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1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N, +140</t>
    </r>
  </si>
  <si>
    <t>5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</si>
  <si>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</si>
  <si>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3NT, S, +630</t>
  </si>
  <si>
    <t>К2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</si>
  <si>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</si>
  <si>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Д7542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</si>
  <si>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</si>
  <si>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ТX8752</t>
  </si>
  <si>
    <t>ТДX87</t>
  </si>
  <si>
    <t>ТКВ53</t>
  </si>
  <si>
    <t>К753</t>
  </si>
  <si>
    <t>Т32</t>
  </si>
  <si>
    <t>КД6</t>
  </si>
  <si>
    <t>Т</t>
  </si>
  <si>
    <t>9</t>
  </si>
  <si>
    <t>X874</t>
  </si>
  <si>
    <t>64</t>
  </si>
  <si>
    <t>X74</t>
  </si>
  <si>
    <t>96</t>
  </si>
  <si>
    <t>ТДX6</t>
  </si>
  <si>
    <t>В92</t>
  </si>
  <si>
    <t>КДX54</t>
  </si>
  <si>
    <t>ВX843</t>
  </si>
  <si>
    <t>52</t>
  </si>
  <si>
    <t>ДX432</t>
  </si>
  <si>
    <t>В765</t>
  </si>
  <si>
    <t>КД8743</t>
  </si>
  <si>
    <t>К3</t>
  </si>
  <si>
    <t>КВ53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</si>
  <si>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</si>
  <si>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Д82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</si>
  <si>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</si>
  <si>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84</t>
  </si>
  <si>
    <t>6♠, N, +1430</t>
  </si>
  <si>
    <t>Т97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</si>
  <si>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</si>
  <si>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4♠, N, +420</t>
  </si>
  <si>
    <t>К98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</si>
  <si>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</si>
  <si>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ТВX6</t>
  </si>
  <si>
    <t>ДВ962</t>
  </si>
  <si>
    <t>К65</t>
  </si>
  <si>
    <t>КВ87</t>
  </si>
  <si>
    <t>ДВ73</t>
  </si>
  <si>
    <t>ТВ8</t>
  </si>
  <si>
    <t>К93</t>
  </si>
  <si>
    <t>ДX743</t>
  </si>
  <si>
    <t>В97</t>
  </si>
  <si>
    <t>ДX32</t>
  </si>
  <si>
    <t>Д</t>
  </si>
  <si>
    <t>6532</t>
  </si>
  <si>
    <t>К64</t>
  </si>
  <si>
    <t>ТX9</t>
  </si>
  <si>
    <t>Д963</t>
  </si>
  <si>
    <t>X7542</t>
  </si>
  <si>
    <t>В76</t>
  </si>
  <si>
    <t>2</t>
  </si>
  <si>
    <t>В2</t>
  </si>
  <si>
    <t>Т8</t>
  </si>
  <si>
    <t>К832</t>
  </si>
  <si>
    <t>ДX654</t>
  </si>
  <si>
    <t>КД8754</t>
  </si>
  <si>
    <t>X3</t>
  </si>
  <si>
    <t>974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</si>
  <si>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</si>
  <si>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ТX94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</si>
  <si>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</si>
  <si>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852</t>
  </si>
  <si>
    <t>К</t>
  </si>
  <si>
    <t>4♣, W, -130</t>
  </si>
  <si>
    <t>ТДX854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</si>
  <si>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</si>
  <si>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6♠, S, +980</t>
  </si>
  <si>
    <t>К965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</si>
  <si>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</si>
  <si>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</si>
  <si>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В962</t>
  </si>
  <si>
    <t>Д98</t>
  </si>
  <si>
    <t>X872</t>
  </si>
  <si>
    <t>ТК43</t>
  </si>
  <si>
    <t>7</t>
  </si>
  <si>
    <t>42</t>
  </si>
  <si>
    <t>В985</t>
  </si>
  <si>
    <t>Д943</t>
  </si>
  <si>
    <t>В763</t>
  </si>
  <si>
    <t>К74</t>
  </si>
  <si>
    <t>ВX532</t>
  </si>
  <si>
    <t>ТК9</t>
  </si>
  <si>
    <t>Д5</t>
  </si>
  <si>
    <t>В8</t>
  </si>
  <si>
    <t>97652</t>
  </si>
  <si>
    <t>КВ96</t>
  </si>
  <si>
    <t>ДВX6</t>
  </si>
  <si>
    <t>X642</t>
  </si>
  <si>
    <t>Т3</t>
  </si>
  <si>
    <t>ТX72</t>
  </si>
  <si>
    <t>85</t>
  </si>
  <si>
    <t>ТКX94</t>
  </si>
  <si>
    <t>Т6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</si>
  <si>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</si>
  <si>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В643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</si>
  <si>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</si>
  <si>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ДX</t>
  </si>
  <si>
    <t>ТДX3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</si>
  <si>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</si>
  <si>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1NT, N, +90</t>
  </si>
  <si>
    <t>К9873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</si>
  <si>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</si>
  <si>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-650</t>
    </r>
  </si>
  <si>
    <t>КД7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</si>
  <si>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</si>
  <si>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В865</t>
  </si>
  <si>
    <t>КДX543</t>
  </si>
  <si>
    <t>В4</t>
  </si>
  <si>
    <t>ТК</t>
  </si>
  <si>
    <t>ТКВ62</t>
  </si>
  <si>
    <t>872</t>
  </si>
  <si>
    <t>ТВ53</t>
  </si>
  <si>
    <t>8</t>
  </si>
  <si>
    <t>ТВ9762</t>
  </si>
  <si>
    <t>ТД3</t>
  </si>
  <si>
    <t>X987652</t>
  </si>
  <si>
    <t>ВX642</t>
  </si>
  <si>
    <t>ДX975</t>
  </si>
  <si>
    <t>Д873</t>
  </si>
  <si>
    <t>КX52</t>
  </si>
  <si>
    <t>ТX5</t>
  </si>
  <si>
    <t>К53</t>
  </si>
  <si>
    <t>Д7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</si>
  <si>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</si>
  <si>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</si>
  <si>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Д9853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</si>
  <si>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</si>
  <si>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43</t>
  </si>
  <si>
    <r>
      <t>2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N, +140</t>
    </r>
  </si>
  <si>
    <t>В94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</si>
  <si>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</si>
  <si>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5♣*, S, -200</t>
  </si>
  <si>
    <t>ДВ872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</si>
  <si>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</si>
  <si>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ТДX64</t>
  </si>
  <si>
    <t>КX642</t>
  </si>
  <si>
    <t>В9864</t>
  </si>
  <si>
    <t>К6</t>
  </si>
  <si>
    <t>Т92</t>
  </si>
  <si>
    <t>К872</t>
  </si>
  <si>
    <t>ТX52</t>
  </si>
  <si>
    <t>К85</t>
  </si>
  <si>
    <t>X64</t>
  </si>
  <si>
    <t>72</t>
  </si>
  <si>
    <t>ТК53</t>
  </si>
  <si>
    <t>X85</t>
  </si>
  <si>
    <t>ТВ97</t>
  </si>
  <si>
    <t>КВ3</t>
  </si>
  <si>
    <t>ДX876</t>
  </si>
  <si>
    <t>В943</t>
  </si>
  <si>
    <t>ТД</t>
  </si>
  <si>
    <t>7652</t>
  </si>
  <si>
    <t>КВ93</t>
  </si>
  <si>
    <t>В6</t>
  </si>
  <si>
    <t>ДВ9872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</si>
  <si>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</si>
  <si>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Д432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</si>
  <si>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</si>
  <si>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54</t>
  </si>
  <si>
    <t>X65</t>
  </si>
  <si>
    <r>
      <t>2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E, -140</t>
    </r>
  </si>
  <si>
    <t>ТК983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</si>
  <si>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</si>
  <si>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*, S, -300</t>
    </r>
  </si>
  <si>
    <t>Д8764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</si>
  <si>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</si>
  <si>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9742</t>
  </si>
  <si>
    <t>К7543</t>
  </si>
  <si>
    <t>ТДВ3</t>
  </si>
  <si>
    <t>ДX92</t>
  </si>
  <si>
    <t>ТКД</t>
  </si>
  <si>
    <t>КВ965</t>
  </si>
  <si>
    <t>КX5</t>
  </si>
  <si>
    <t>ДВX2</t>
  </si>
  <si>
    <t>Т9</t>
  </si>
  <si>
    <t>К652</t>
  </si>
  <si>
    <t>ТДВ765</t>
  </si>
  <si>
    <t>853</t>
  </si>
  <si>
    <t>ТКВ76</t>
  </si>
  <si>
    <t>X</t>
  </si>
  <si>
    <t>В875432</t>
  </si>
  <si>
    <t>X7543</t>
  </si>
  <si>
    <t>873</t>
  </si>
  <si>
    <t>В32</t>
  </si>
  <si>
    <t>ТД6</t>
  </si>
  <si>
    <t>86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</si>
  <si>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</si>
  <si>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X87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</si>
  <si>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</si>
  <si>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КX9842</t>
  </si>
  <si>
    <t>4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</si>
  <si>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</si>
  <si>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*, W, +500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</si>
  <si>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</si>
  <si>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1NT, N, +120</t>
  </si>
  <si>
    <t>ТКД92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</si>
  <si>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</si>
  <si>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ТX2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</si>
  <si>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</si>
  <si>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9874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</si>
  <si>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</si>
  <si>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ТДX2</t>
  </si>
  <si>
    <t>ТД87</t>
  </si>
  <si>
    <t>КД42</t>
  </si>
  <si>
    <t>К76</t>
  </si>
  <si>
    <t>КX9</t>
  </si>
  <si>
    <t>X7654</t>
  </si>
  <si>
    <t>9763</t>
  </si>
  <si>
    <t>В54</t>
  </si>
  <si>
    <t>В6532</t>
  </si>
  <si>
    <t>X53</t>
  </si>
  <si>
    <t>ТВ8542</t>
  </si>
  <si>
    <t>75</t>
  </si>
  <si>
    <t>X62</t>
  </si>
  <si>
    <t>ТКВ</t>
  </si>
  <si>
    <t>Т742</t>
  </si>
  <si>
    <t>ДВ3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</si>
  <si>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</si>
  <si>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КX4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</si>
  <si>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</si>
  <si>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Т98</t>
  </si>
  <si>
    <t>Д9</t>
  </si>
  <si>
    <t>3NT, S, +460</t>
  </si>
  <si>
    <t>Д6432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</si>
  <si>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</si>
  <si>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-140</t>
    </r>
  </si>
  <si>
    <t>Д98543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</si>
  <si>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</si>
  <si>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ДX9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</si>
  <si>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</si>
  <si>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ТД84</t>
  </si>
  <si>
    <t>К852</t>
  </si>
  <si>
    <t>643</t>
  </si>
  <si>
    <t>ТКД72</t>
  </si>
  <si>
    <t>КД92</t>
  </si>
  <si>
    <t>ВX2</t>
  </si>
  <si>
    <t>93</t>
  </si>
  <si>
    <t>Д76</t>
  </si>
  <si>
    <t>ТВ</t>
  </si>
  <si>
    <t>ТКДX92</t>
  </si>
  <si>
    <t>ДX82</t>
  </si>
  <si>
    <t>К743</t>
  </si>
  <si>
    <t>Д62</t>
  </si>
  <si>
    <t>954</t>
  </si>
  <si>
    <t>Д9864</t>
  </si>
  <si>
    <t>876</t>
  </si>
  <si>
    <t>ТВ54</t>
  </si>
  <si>
    <t>К765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</si>
  <si>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</si>
  <si>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X943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</si>
  <si>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</si>
  <si>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Т95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</si>
  <si>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</si>
  <si>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1♠, S, +140</t>
  </si>
  <si>
    <t>X873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</si>
  <si>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</si>
  <si>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ТВX32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</si>
  <si>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</si>
  <si>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pass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</si>
</sst>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  <numFmt numFmtId="199" formatCode="#,##0;\-#,##0"/>
    <numFmt numFmtId="200" formatCode="#,##0;[Red]\-#,##0"/>
    <numFmt numFmtId="201" formatCode="#,##0.00;\-#,##0.00"/>
    <numFmt numFmtId="202" formatCode="#,##0.00;[Red]\-#,##0.00"/>
    <numFmt numFmtId="203" formatCode="\(0\)"/>
  </numFmts>
  <fonts count="54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4"/>
      <color indexed="8"/>
      <name val="Symbol"/>
      <family val="1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0"/>
      <name val="Palatino Linotype"/>
      <family val="1"/>
    </font>
    <font>
      <sz val="12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 Cyr"/>
      <family val="2"/>
    </font>
    <font>
      <b/>
      <sz val="10"/>
      <color indexed="12"/>
      <name val="Arial Cyr"/>
      <family val="2"/>
    </font>
    <font>
      <b/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42"/>
      <name val="Symbol"/>
      <family val="1"/>
    </font>
    <font>
      <b/>
      <sz val="9"/>
      <name val="Arial Cyr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7" borderId="1" applyNumberFormat="0" applyAlignment="0" applyProtection="0"/>
    <xf numFmtId="0" fontId="34" fillId="15" borderId="2" applyNumberFormat="0" applyAlignment="0" applyProtection="0"/>
    <xf numFmtId="0" fontId="35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16" borderId="7" applyNumberFormat="0" applyAlignment="0" applyProtection="0"/>
    <xf numFmtId="0" fontId="41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1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6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60" applyFont="1">
      <alignment/>
      <protection/>
    </xf>
    <xf numFmtId="0" fontId="2" fillId="0" borderId="10" xfId="60" applyFont="1" applyBorder="1" applyAlignment="1" applyProtection="1">
      <alignment horizontal="centerContinuous"/>
      <protection locked="0"/>
    </xf>
    <xf numFmtId="0" fontId="11" fillId="0" borderId="11" xfId="60" applyFont="1" applyBorder="1" applyAlignment="1" applyProtection="1">
      <alignment horizontal="right"/>
      <protection locked="0"/>
    </xf>
    <xf numFmtId="0" fontId="2" fillId="0" borderId="0" xfId="60" applyFont="1" applyBorder="1" applyAlignment="1" applyProtection="1">
      <alignment horizontal="centerContinuous"/>
      <protection locked="0"/>
    </xf>
    <xf numFmtId="0" fontId="2" fillId="0" borderId="12" xfId="60" applyFont="1" applyBorder="1" applyAlignment="1" applyProtection="1">
      <alignment horizontal="centerContinuous"/>
      <protection locked="0"/>
    </xf>
    <xf numFmtId="168" fontId="4" fillId="0" borderId="0" xfId="59" applyNumberFormat="1" applyFont="1">
      <alignment/>
      <protection/>
    </xf>
    <xf numFmtId="168" fontId="5" fillId="0" borderId="0" xfId="59" applyNumberFormat="1" applyFont="1" applyBorder="1">
      <alignment/>
      <protection/>
    </xf>
    <xf numFmtId="168" fontId="16" fillId="0" borderId="0" xfId="59" applyNumberFormat="1" applyFont="1" applyBorder="1">
      <alignment/>
      <protection/>
    </xf>
    <xf numFmtId="0" fontId="6" fillId="0" borderId="0" xfId="59" applyFont="1" applyAlignment="1" quotePrefix="1">
      <alignment horizontal="center"/>
      <protection/>
    </xf>
    <xf numFmtId="0" fontId="7" fillId="0" borderId="0" xfId="59" applyFont="1" applyBorder="1">
      <alignment/>
      <protection/>
    </xf>
    <xf numFmtId="0" fontId="6" fillId="0" borderId="0" xfId="59" applyFont="1" applyBorder="1" applyAlignment="1">
      <alignment horizontal="centerContinuous"/>
      <protection/>
    </xf>
    <xf numFmtId="168" fontId="2" fillId="0" borderId="0" xfId="59" applyNumberFormat="1" applyFont="1">
      <alignment/>
      <protection/>
    </xf>
    <xf numFmtId="0" fontId="8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168" fontId="2" fillId="0" borderId="0" xfId="59" applyNumberFormat="1" applyFont="1" applyBorder="1">
      <alignment/>
      <protection/>
    </xf>
    <xf numFmtId="0" fontId="14" fillId="0" borderId="0" xfId="59" applyFont="1" applyBorder="1">
      <alignment/>
      <protection/>
    </xf>
    <xf numFmtId="0" fontId="2" fillId="0" borderId="0" xfId="59" applyFont="1" applyBorder="1">
      <alignment/>
      <protection/>
    </xf>
    <xf numFmtId="0" fontId="4" fillId="0" borderId="0" xfId="59" applyFont="1" applyBorder="1">
      <alignment/>
      <protection/>
    </xf>
    <xf numFmtId="0" fontId="12" fillId="0" borderId="13" xfId="59" applyFont="1" applyBorder="1" applyAlignment="1">
      <alignment horizontal="center"/>
      <protection/>
    </xf>
    <xf numFmtId="0" fontId="14" fillId="0" borderId="10" xfId="59" applyFont="1" applyBorder="1" applyAlignment="1">
      <alignment horizontal="center"/>
      <protection/>
    </xf>
    <xf numFmtId="169" fontId="2" fillId="0" borderId="10" xfId="59" applyNumberFormat="1" applyFont="1" applyBorder="1" applyAlignment="1" applyProtection="1">
      <alignment horizontal="centerContinuous"/>
      <protection locked="0"/>
    </xf>
    <xf numFmtId="1" fontId="2" fillId="0" borderId="10" xfId="59" applyNumberFormat="1" applyFont="1" applyBorder="1" applyAlignment="1" applyProtection="1">
      <alignment horizontal="centerContinuous"/>
      <protection locked="0"/>
    </xf>
    <xf numFmtId="169" fontId="2" fillId="0" borderId="10" xfId="59" applyNumberFormat="1" applyFont="1" applyBorder="1" applyAlignment="1" applyProtection="1">
      <alignment horizontal="center"/>
      <protection locked="0"/>
    </xf>
    <xf numFmtId="0" fontId="12" fillId="0" borderId="14" xfId="59" applyFont="1" applyBorder="1" applyAlignment="1">
      <alignment horizontal="center"/>
      <protection/>
    </xf>
    <xf numFmtId="0" fontId="14" fillId="0" borderId="0" xfId="59" applyFont="1" applyBorder="1" applyAlignment="1">
      <alignment horizontal="center"/>
      <protection/>
    </xf>
    <xf numFmtId="169" fontId="2" fillId="0" borderId="0" xfId="59" applyNumberFormat="1" applyFont="1" applyBorder="1" applyAlignment="1" applyProtection="1">
      <alignment horizontal="center"/>
      <protection locked="0"/>
    </xf>
    <xf numFmtId="1" fontId="2" fillId="0" borderId="0" xfId="59" applyNumberFormat="1" applyFont="1" applyBorder="1" applyAlignment="1" applyProtection="1">
      <alignment horizontal="centerContinuous"/>
      <protection locked="0"/>
    </xf>
    <xf numFmtId="169" fontId="2" fillId="0" borderId="0" xfId="59" applyNumberFormat="1" applyFont="1" applyBorder="1" applyAlignment="1" applyProtection="1">
      <alignment horizontal="centerContinuous"/>
      <protection locked="0"/>
    </xf>
    <xf numFmtId="0" fontId="8" fillId="0" borderId="0" xfId="59" applyFont="1">
      <alignment/>
      <protection/>
    </xf>
    <xf numFmtId="0" fontId="12" fillId="0" borderId="15" xfId="59" applyFont="1" applyBorder="1" applyAlignment="1">
      <alignment horizontal="center"/>
      <protection/>
    </xf>
    <xf numFmtId="0" fontId="14" fillId="0" borderId="12" xfId="59" applyFont="1" applyBorder="1" applyAlignment="1">
      <alignment horizontal="center"/>
      <protection/>
    </xf>
    <xf numFmtId="169" fontId="2" fillId="0" borderId="12" xfId="59" applyNumberFormat="1" applyFont="1" applyBorder="1" applyAlignment="1" applyProtection="1">
      <alignment horizontal="centerContinuous"/>
      <protection locked="0"/>
    </xf>
    <xf numFmtId="1" fontId="2" fillId="0" borderId="12" xfId="59" applyNumberFormat="1" applyFont="1" applyBorder="1" applyAlignment="1" applyProtection="1">
      <alignment horizontal="centerContinuous"/>
      <protection locked="0"/>
    </xf>
    <xf numFmtId="169" fontId="2" fillId="0" borderId="12" xfId="59" applyNumberFormat="1" applyFont="1" applyBorder="1" applyAlignment="1" applyProtection="1">
      <alignment horizontal="center"/>
      <protection locked="0"/>
    </xf>
    <xf numFmtId="0" fontId="12" fillId="0" borderId="16" xfId="59" applyFont="1" applyBorder="1" applyAlignment="1">
      <alignment horizontal="center"/>
      <protection/>
    </xf>
    <xf numFmtId="168" fontId="9" fillId="18" borderId="17" xfId="59" applyNumberFormat="1" applyFont="1" applyFill="1" applyBorder="1" applyAlignment="1">
      <alignment horizontal="center"/>
      <protection/>
    </xf>
    <xf numFmtId="0" fontId="15" fillId="18" borderId="17" xfId="59" applyFont="1" applyFill="1" applyBorder="1" applyAlignment="1">
      <alignment horizontal="center"/>
      <protection/>
    </xf>
    <xf numFmtId="0" fontId="9" fillId="18" borderId="17" xfId="59" applyFont="1" applyFill="1" applyBorder="1" applyAlignment="1">
      <alignment horizontal="center"/>
      <protection/>
    </xf>
    <xf numFmtId="0" fontId="9" fillId="18" borderId="18" xfId="59" applyFont="1" applyFill="1" applyBorder="1" applyAlignment="1">
      <alignment horizontal="centerContinuous"/>
      <protection/>
    </xf>
    <xf numFmtId="0" fontId="9" fillId="18" borderId="19" xfId="59" applyFont="1" applyFill="1" applyBorder="1" applyAlignment="1">
      <alignment horizontal="centerContinuous"/>
      <protection/>
    </xf>
    <xf numFmtId="168" fontId="9" fillId="18" borderId="20" xfId="59" applyNumberFormat="1" applyFont="1" applyFill="1" applyBorder="1" applyAlignment="1">
      <alignment horizontal="center"/>
      <protection/>
    </xf>
    <xf numFmtId="0" fontId="15" fillId="18" borderId="20" xfId="59" applyFont="1" applyFill="1" applyBorder="1" applyAlignment="1">
      <alignment horizontal="center"/>
      <protection/>
    </xf>
    <xf numFmtId="0" fontId="9" fillId="18" borderId="20" xfId="59" applyFont="1" applyFill="1" applyBorder="1" applyAlignment="1">
      <alignment horizontal="center"/>
      <protection/>
    </xf>
    <xf numFmtId="0" fontId="9" fillId="18" borderId="21" xfId="59" applyFont="1" applyFill="1" applyBorder="1" applyAlignment="1">
      <alignment horizontal="center"/>
      <protection/>
    </xf>
    <xf numFmtId="168" fontId="4" fillId="0" borderId="21" xfId="59" applyNumberFormat="1" applyFont="1" applyBorder="1" applyAlignment="1">
      <alignment horizontal="center"/>
      <protection/>
    </xf>
    <xf numFmtId="0" fontId="14" fillId="0" borderId="0" xfId="59" applyFont="1">
      <alignment/>
      <protection/>
    </xf>
    <xf numFmtId="168" fontId="4" fillId="0" borderId="0" xfId="59" applyNumberFormat="1" applyFont="1" applyBorder="1" applyAlignment="1">
      <alignment horizontal="center"/>
      <protection/>
    </xf>
    <xf numFmtId="0" fontId="2" fillId="0" borderId="0" xfId="57">
      <alignment/>
      <protection/>
    </xf>
    <xf numFmtId="0" fontId="14" fillId="0" borderId="0" xfId="57" applyFont="1">
      <alignment/>
      <protection/>
    </xf>
    <xf numFmtId="10" fontId="2" fillId="0" borderId="0" xfId="57" applyNumberFormat="1">
      <alignment/>
      <protection/>
    </xf>
    <xf numFmtId="0" fontId="14" fillId="0" borderId="22" xfId="57" applyFont="1" applyBorder="1" applyAlignment="1">
      <alignment horizontal="center"/>
      <protection/>
    </xf>
    <xf numFmtId="0" fontId="14" fillId="0" borderId="23" xfId="57" applyFont="1" applyBorder="1" applyAlignment="1">
      <alignment horizontal="center"/>
      <protection/>
    </xf>
    <xf numFmtId="193" fontId="7" fillId="0" borderId="0" xfId="53" applyNumberFormat="1" applyFont="1" applyAlignment="1">
      <alignment horizontal="centerContinuous"/>
      <protection/>
    </xf>
    <xf numFmtId="0" fontId="14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20" fillId="0" borderId="0" xfId="57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7" fillId="0" borderId="0" xfId="55" applyFont="1" applyAlignment="1">
      <alignment horizontal="left"/>
      <protection/>
    </xf>
    <xf numFmtId="0" fontId="18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0" fontId="19" fillId="19" borderId="0" xfId="55" applyFont="1" applyFill="1" applyBorder="1" applyAlignment="1">
      <alignment horizontal="centerContinuous"/>
      <protection/>
    </xf>
    <xf numFmtId="0" fontId="21" fillId="19" borderId="0" xfId="55" applyFont="1" applyFill="1" applyAlignment="1">
      <alignment horizontal="center"/>
      <protection/>
    </xf>
    <xf numFmtId="0" fontId="22" fillId="0" borderId="24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0" fontId="18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7" fillId="0" borderId="0" xfId="56" applyFont="1" applyAlignment="1">
      <alignment horizontal="left"/>
      <protection/>
    </xf>
    <xf numFmtId="0" fontId="19" fillId="19" borderId="0" xfId="56" applyFont="1" applyFill="1" applyAlignment="1">
      <alignment horizontal="center" vertical="center"/>
      <protection/>
    </xf>
    <xf numFmtId="0" fontId="19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0" fontId="2" fillId="0" borderId="0" xfId="57" applyAlignment="1">
      <alignment horizontal="center"/>
      <protection/>
    </xf>
    <xf numFmtId="0" fontId="2" fillId="0" borderId="0" xfId="58" applyFont="1">
      <alignment/>
      <protection/>
    </xf>
    <xf numFmtId="0" fontId="14" fillId="0" borderId="23" xfId="57" applyFont="1" applyBorder="1" applyAlignment="1">
      <alignment horizontal="center" wrapText="1"/>
      <protection/>
    </xf>
    <xf numFmtId="0" fontId="12" fillId="0" borderId="11" xfId="58" applyFont="1" applyBorder="1" applyAlignment="1">
      <alignment horizontal="center"/>
      <protection/>
    </xf>
    <xf numFmtId="0" fontId="2" fillId="0" borderId="0" xfId="58" applyFont="1" applyBorder="1" applyAlignment="1">
      <alignment horizontal="center"/>
      <protection/>
    </xf>
    <xf numFmtId="0" fontId="0" fillId="0" borderId="0" xfId="58" applyFont="1" applyBorder="1">
      <alignment/>
      <protection/>
    </xf>
    <xf numFmtId="0" fontId="23" fillId="0" borderId="0" xfId="60" applyFont="1" applyBorder="1" applyAlignment="1" applyProtection="1">
      <alignment horizontal="right"/>
      <protection locked="0"/>
    </xf>
    <xf numFmtId="169" fontId="2" fillId="0" borderId="0" xfId="58" applyNumberFormat="1" applyFont="1" applyBorder="1" applyAlignment="1" applyProtection="1">
      <alignment horizontal="left"/>
      <protection locked="0"/>
    </xf>
    <xf numFmtId="169" fontId="24" fillId="0" borderId="0" xfId="58" applyNumberFormat="1" applyFont="1" applyBorder="1" applyAlignment="1" applyProtection="1">
      <alignment horizontal="center"/>
      <protection locked="0"/>
    </xf>
    <xf numFmtId="169" fontId="2" fillId="0" borderId="0" xfId="58" applyNumberFormat="1" applyFont="1" applyBorder="1" applyAlignment="1" applyProtection="1">
      <alignment horizontal="center"/>
      <protection locked="0"/>
    </xf>
    <xf numFmtId="0" fontId="12" fillId="0" borderId="25" xfId="58" applyFont="1" applyBorder="1" applyAlignment="1">
      <alignment horizontal="center"/>
      <protection/>
    </xf>
    <xf numFmtId="0" fontId="8" fillId="0" borderId="0" xfId="58" applyFont="1" applyAlignment="1">
      <alignment horizontal="center"/>
      <protection/>
    </xf>
    <xf numFmtId="0" fontId="25" fillId="0" borderId="0" xfId="60" applyFont="1" applyBorder="1" applyAlignment="1" applyProtection="1">
      <alignment horizontal="right"/>
      <protection locked="0"/>
    </xf>
    <xf numFmtId="1" fontId="26" fillId="0" borderId="0" xfId="58" applyNumberFormat="1" applyFont="1" applyBorder="1" applyAlignment="1" applyProtection="1">
      <alignment horizontal="centerContinuous"/>
      <protection locked="0"/>
    </xf>
    <xf numFmtId="0" fontId="23" fillId="0" borderId="11" xfId="60" applyFont="1" applyBorder="1" applyAlignment="1" applyProtection="1">
      <alignment horizontal="right"/>
      <protection locked="0"/>
    </xf>
    <xf numFmtId="49" fontId="2" fillId="0" borderId="0" xfId="58" applyNumberFormat="1" applyFont="1" applyAlignment="1" quotePrefix="1">
      <alignment horizontal="left"/>
      <protection/>
    </xf>
    <xf numFmtId="1" fontId="2" fillId="0" borderId="0" xfId="58" applyNumberFormat="1" applyFont="1" applyBorder="1" applyAlignment="1" applyProtection="1">
      <alignment horizontal="centerContinuous"/>
      <protection locked="0"/>
    </xf>
    <xf numFmtId="0" fontId="25" fillId="0" borderId="11" xfId="60" applyFont="1" applyBorder="1" applyAlignment="1" applyProtection="1">
      <alignment horizontal="right"/>
      <protection locked="0"/>
    </xf>
    <xf numFmtId="0" fontId="2" fillId="0" borderId="0" xfId="58" applyFont="1" applyBorder="1" applyAlignment="1">
      <alignment horizontal="left"/>
      <protection/>
    </xf>
    <xf numFmtId="169" fontId="2" fillId="0" borderId="0" xfId="58" applyNumberFormat="1" applyFont="1" applyBorder="1" applyAlignment="1" applyProtection="1">
      <alignment horizontal="centerContinuous"/>
      <protection locked="0"/>
    </xf>
    <xf numFmtId="0" fontId="2" fillId="0" borderId="11" xfId="58" applyFont="1" applyBorder="1">
      <alignment/>
      <protection/>
    </xf>
    <xf numFmtId="0" fontId="2" fillId="0" borderId="0" xfId="58" applyFont="1" applyBorder="1">
      <alignment/>
      <protection/>
    </xf>
    <xf numFmtId="0" fontId="8" fillId="0" borderId="0" xfId="58" applyFont="1">
      <alignment/>
      <protection/>
    </xf>
    <xf numFmtId="0" fontId="2" fillId="0" borderId="0" xfId="55" applyFont="1" applyAlignment="1">
      <alignment horizontal="center"/>
      <protection/>
    </xf>
    <xf numFmtId="0" fontId="5" fillId="0" borderId="0" xfId="59" applyNumberFormat="1" applyFont="1" applyBorder="1">
      <alignment/>
      <protection/>
    </xf>
    <xf numFmtId="0" fontId="2" fillId="0" borderId="0" xfId="59" applyNumberFormat="1" applyFont="1" applyBorder="1">
      <alignment/>
      <protection/>
    </xf>
    <xf numFmtId="0" fontId="13" fillId="0" borderId="10" xfId="59" applyNumberFormat="1" applyFont="1" applyBorder="1" applyAlignment="1">
      <alignment horizontal="center"/>
      <protection/>
    </xf>
    <xf numFmtId="0" fontId="13" fillId="0" borderId="12" xfId="59" applyNumberFormat="1" applyFont="1" applyBorder="1" applyAlignment="1">
      <alignment horizontal="center"/>
      <protection/>
    </xf>
    <xf numFmtId="0" fontId="9" fillId="18" borderId="17" xfId="59" applyNumberFormat="1" applyFont="1" applyFill="1" applyBorder="1" applyAlignment="1">
      <alignment horizontal="center"/>
      <protection/>
    </xf>
    <xf numFmtId="0" fontId="9" fillId="18" borderId="20" xfId="59" applyNumberFormat="1" applyFont="1" applyFill="1" applyBorder="1" applyAlignment="1">
      <alignment horizontal="center"/>
      <protection/>
    </xf>
    <xf numFmtId="0" fontId="2" fillId="0" borderId="0" xfId="59" applyNumberFormat="1" applyFont="1">
      <alignment/>
      <protection/>
    </xf>
    <xf numFmtId="0" fontId="10" fillId="0" borderId="0" xfId="59" applyNumberFormat="1" applyFont="1" applyBorder="1" applyAlignment="1">
      <alignment horizontal="center"/>
      <protection/>
    </xf>
    <xf numFmtId="0" fontId="6" fillId="0" borderId="0" xfId="59" applyNumberFormat="1" applyFont="1" applyBorder="1" applyAlignment="1">
      <alignment horizontal="centerContinuous"/>
      <protection/>
    </xf>
    <xf numFmtId="0" fontId="2" fillId="0" borderId="0" xfId="54">
      <alignment/>
      <protection/>
    </xf>
    <xf numFmtId="0" fontId="2" fillId="0" borderId="0" xfId="54" applyAlignment="1">
      <alignment horizontal="center"/>
      <protection/>
    </xf>
    <xf numFmtId="0" fontId="2" fillId="0" borderId="0" xfId="54" applyBorder="1">
      <alignment/>
      <protection/>
    </xf>
    <xf numFmtId="0" fontId="28" fillId="18" borderId="26" xfId="54" applyFont="1" applyFill="1" applyBorder="1" applyAlignment="1">
      <alignment horizontal="centerContinuous"/>
      <protection/>
    </xf>
    <xf numFmtId="0" fontId="28" fillId="18" borderId="27" xfId="54" applyFont="1" applyFill="1" applyBorder="1" applyAlignment="1">
      <alignment horizontal="centerContinuous" vertical="center"/>
      <protection/>
    </xf>
    <xf numFmtId="0" fontId="28" fillId="18" borderId="28" xfId="54" applyFont="1" applyFill="1" applyBorder="1">
      <alignment/>
      <protection/>
    </xf>
    <xf numFmtId="0" fontId="29" fillId="18" borderId="27" xfId="54" applyFont="1" applyFill="1" applyBorder="1" applyAlignment="1">
      <alignment horizontal="centerContinuous" vertical="center"/>
      <protection/>
    </xf>
    <xf numFmtId="0" fontId="2" fillId="0" borderId="29" xfId="54" applyBorder="1">
      <alignment/>
      <protection/>
    </xf>
    <xf numFmtId="0" fontId="28" fillId="18" borderId="30" xfId="54" applyFont="1" applyFill="1" applyBorder="1" applyAlignment="1">
      <alignment horizontal="center"/>
      <protection/>
    </xf>
    <xf numFmtId="0" fontId="28" fillId="18" borderId="31" xfId="54" applyFont="1" applyFill="1" applyBorder="1" applyAlignment="1">
      <alignment horizontal="center"/>
      <protection/>
    </xf>
    <xf numFmtId="0" fontId="2" fillId="0" borderId="32" xfId="54" applyBorder="1" applyAlignment="1">
      <alignment horizontal="center"/>
      <protection/>
    </xf>
    <xf numFmtId="0" fontId="2" fillId="0" borderId="0" xfId="54" applyBorder="1" applyAlignment="1">
      <alignment horizontal="center"/>
      <protection/>
    </xf>
    <xf numFmtId="0" fontId="2" fillId="0" borderId="27" xfId="54" applyBorder="1" applyAlignment="1">
      <alignment horizontal="center"/>
      <protection/>
    </xf>
    <xf numFmtId="0" fontId="2" fillId="0" borderId="28" xfId="54" applyBorder="1" applyAlignment="1">
      <alignment horizontal="center"/>
      <protection/>
    </xf>
    <xf numFmtId="0" fontId="2" fillId="0" borderId="33" xfId="54" applyBorder="1" applyAlignment="1">
      <alignment horizontal="center"/>
      <protection/>
    </xf>
    <xf numFmtId="0" fontId="28" fillId="18" borderId="27" xfId="54" applyFont="1" applyFill="1" applyBorder="1" applyAlignment="1">
      <alignment horizontal="center" vertical="center"/>
      <protection/>
    </xf>
    <xf numFmtId="0" fontId="28" fillId="18" borderId="26" xfId="54" applyFont="1" applyFill="1" applyBorder="1" applyAlignment="1">
      <alignment horizontal="center"/>
      <protection/>
    </xf>
    <xf numFmtId="0" fontId="28" fillId="18" borderId="28" xfId="54" applyFont="1" applyFill="1" applyBorder="1" applyAlignment="1">
      <alignment horizontal="center"/>
      <protection/>
    </xf>
    <xf numFmtId="0" fontId="2" fillId="0" borderId="0" xfId="55" applyNumberFormat="1" applyFont="1">
      <alignment/>
      <protection/>
    </xf>
    <xf numFmtId="0" fontId="21" fillId="19" borderId="0" xfId="55" applyNumberFormat="1" applyFont="1" applyFill="1" applyAlignment="1">
      <alignment horizontal="center"/>
      <protection/>
    </xf>
    <xf numFmtId="0" fontId="2" fillId="0" borderId="0" xfId="57" applyNumberFormat="1">
      <alignment/>
      <protection/>
    </xf>
    <xf numFmtId="0" fontId="2" fillId="0" borderId="34" xfId="57" applyBorder="1" applyAlignment="1">
      <alignment horizontal="center"/>
      <protection/>
    </xf>
    <xf numFmtId="0" fontId="14" fillId="0" borderId="35" xfId="57" applyFont="1" applyFill="1" applyBorder="1" applyAlignment="1">
      <alignment horizontal="center"/>
      <protection/>
    </xf>
    <xf numFmtId="0" fontId="14" fillId="0" borderId="36" xfId="57" applyFont="1" applyBorder="1" applyAlignment="1">
      <alignment horizontal="center"/>
      <protection/>
    </xf>
    <xf numFmtId="0" fontId="14" fillId="0" borderId="35" xfId="57" applyFont="1" applyBorder="1" applyAlignment="1">
      <alignment horizontal="center"/>
      <protection/>
    </xf>
    <xf numFmtId="0" fontId="14" fillId="0" borderId="36" xfId="57" applyFont="1" applyFill="1" applyBorder="1" applyAlignment="1">
      <alignment horizontal="center"/>
      <protection/>
    </xf>
    <xf numFmtId="0" fontId="2" fillId="0" borderId="37" xfId="57" applyBorder="1" applyAlignment="1">
      <alignment horizontal="center"/>
      <protection/>
    </xf>
    <xf numFmtId="0" fontId="0" fillId="0" borderId="34" xfId="57" applyNumberFormat="1" applyFont="1" applyBorder="1" applyAlignment="1">
      <alignment horizontal="center"/>
      <protection/>
    </xf>
    <xf numFmtId="0" fontId="0" fillId="0" borderId="37" xfId="57" applyNumberFormat="1" applyFont="1" applyBorder="1" applyAlignment="1">
      <alignment horizontal="center"/>
      <protection/>
    </xf>
    <xf numFmtId="0" fontId="22" fillId="0" borderId="0" xfId="56" applyNumberFormat="1" applyFont="1" applyAlignment="1">
      <alignment horizontal="center"/>
      <protection/>
    </xf>
    <xf numFmtId="0" fontId="22" fillId="0" borderId="0" xfId="56" applyNumberFormat="1" applyFont="1" applyBorder="1" applyAlignment="1">
      <alignment horizontal="center"/>
      <protection/>
    </xf>
    <xf numFmtId="0" fontId="21" fillId="19" borderId="0" xfId="56" applyNumberFormat="1" applyFont="1" applyFill="1" applyAlignment="1">
      <alignment horizontal="center" vertical="center"/>
      <protection/>
    </xf>
    <xf numFmtId="0" fontId="22" fillId="0" borderId="0" xfId="56" applyNumberFormat="1" applyFont="1" applyFill="1" applyAlignment="1">
      <alignment horizontal="center"/>
      <protection/>
    </xf>
    <xf numFmtId="0" fontId="30" fillId="0" borderId="0" xfId="54" applyFont="1" applyAlignment="1">
      <alignment horizontal="center"/>
      <protection/>
    </xf>
    <xf numFmtId="0" fontId="13" fillId="0" borderId="0" xfId="58" applyFont="1" applyBorder="1" applyAlignment="1">
      <alignment horizontal="center"/>
      <protection/>
    </xf>
    <xf numFmtId="0" fontId="0" fillId="0" borderId="0" xfId="0" applyAlignment="1">
      <alignment horizontal="centerContinuous"/>
    </xf>
    <xf numFmtId="0" fontId="0" fillId="0" borderId="0" xfId="0" applyNumberFormat="1" applyAlignment="1">
      <alignment horizontal="centerContinuous"/>
    </xf>
    <xf numFmtId="0" fontId="0" fillId="0" borderId="34" xfId="57" applyNumberFormat="1" applyFont="1" applyBorder="1" applyAlignment="1" quotePrefix="1">
      <alignment horizontal="center"/>
      <protection/>
    </xf>
    <xf numFmtId="0" fontId="2" fillId="0" borderId="0" xfId="57" applyFont="1" applyAlignment="1">
      <alignment horizontal="center"/>
      <protection/>
    </xf>
    <xf numFmtId="0" fontId="19" fillId="19" borderId="38" xfId="55" applyFont="1" applyFill="1" applyBorder="1" applyAlignment="1">
      <alignment horizontal="center"/>
      <protection/>
    </xf>
    <xf numFmtId="0" fontId="2" fillId="0" borderId="39" xfId="57" applyBorder="1" applyAlignment="1">
      <alignment horizontal="center"/>
      <protection/>
    </xf>
    <xf numFmtId="3" fontId="22" fillId="0" borderId="0" xfId="56" applyNumberFormat="1" applyFont="1" applyAlignment="1">
      <alignment horizontal="center"/>
      <protection/>
    </xf>
    <xf numFmtId="1" fontId="22" fillId="0" borderId="0" xfId="56" applyNumberFormat="1" applyFont="1" applyAlignment="1">
      <alignment horizontal="center"/>
      <protection/>
    </xf>
    <xf numFmtId="1" fontId="22" fillId="0" borderId="0" xfId="56" applyNumberFormat="1" applyFont="1" applyFill="1" applyAlignment="1">
      <alignment horizontal="center"/>
      <protection/>
    </xf>
    <xf numFmtId="0" fontId="22" fillId="0" borderId="0" xfId="56" applyFont="1" applyAlignment="1">
      <alignment horizontal="center"/>
      <protection/>
    </xf>
    <xf numFmtId="0" fontId="2" fillId="0" borderId="0" xfId="57" applyAlignment="1">
      <alignment horizontal="left"/>
      <protection/>
    </xf>
    <xf numFmtId="0" fontId="2" fillId="0" borderId="26" xfId="55" applyFont="1" applyBorder="1" applyAlignment="1">
      <alignment horizontal="center"/>
      <protection/>
    </xf>
    <xf numFmtId="0" fontId="2" fillId="0" borderId="28" xfId="55" applyFont="1" applyBorder="1" applyAlignment="1">
      <alignment horizontal="center"/>
      <protection/>
    </xf>
    <xf numFmtId="4" fontId="47" fillId="19" borderId="0" xfId="55" applyNumberFormat="1" applyFont="1" applyFill="1" applyAlignment="1">
      <alignment horizontal="center"/>
      <protection/>
    </xf>
    <xf numFmtId="0" fontId="2" fillId="0" borderId="40" xfId="57" applyBorder="1">
      <alignment/>
      <protection/>
    </xf>
    <xf numFmtId="0" fontId="14" fillId="0" borderId="24" xfId="57" applyFont="1" applyFill="1" applyBorder="1">
      <alignment/>
      <protection/>
    </xf>
    <xf numFmtId="2" fontId="0" fillId="0" borderId="40" xfId="57" applyNumberFormat="1" applyFont="1" applyBorder="1" applyAlignment="1">
      <alignment horizontal="center"/>
      <protection/>
    </xf>
    <xf numFmtId="10" fontId="48" fillId="0" borderId="40" xfId="57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22" fillId="0" borderId="0" xfId="57" applyFont="1" applyAlignment="1">
      <alignment horizontal="center"/>
      <protection/>
    </xf>
    <xf numFmtId="2" fontId="2" fillId="0" borderId="0" xfId="57" applyNumberFormat="1">
      <alignment/>
      <protection/>
    </xf>
    <xf numFmtId="0" fontId="14" fillId="0" borderId="24" xfId="57" applyFont="1" applyBorder="1">
      <alignment/>
      <protection/>
    </xf>
    <xf numFmtId="49" fontId="2" fillId="0" borderId="0" xfId="58" applyNumberFormat="1" applyFont="1" applyBorder="1" applyAlignment="1" applyProtection="1">
      <alignment horizontal="left"/>
      <protection locked="0"/>
    </xf>
    <xf numFmtId="49" fontId="2" fillId="0" borderId="0" xfId="58" applyNumberFormat="1" applyFont="1" applyBorder="1" applyAlignment="1">
      <alignment horizontal="left"/>
      <protection/>
    </xf>
    <xf numFmtId="169" fontId="26" fillId="0" borderId="0" xfId="58" applyNumberFormat="1" applyFont="1" applyBorder="1" applyAlignment="1" applyProtection="1">
      <alignment horizontal="left"/>
      <protection locked="0"/>
    </xf>
    <xf numFmtId="0" fontId="49" fillId="0" borderId="0" xfId="60" applyFont="1" applyBorder="1" applyAlignment="1" applyProtection="1">
      <alignment horizontal="left"/>
      <protection locked="0"/>
    </xf>
    <xf numFmtId="0" fontId="52" fillId="0" borderId="25" xfId="58" applyFont="1" applyBorder="1" applyAlignment="1">
      <alignment horizontal="center"/>
      <protection/>
    </xf>
    <xf numFmtId="169" fontId="53" fillId="0" borderId="0" xfId="58" applyNumberFormat="1" applyFont="1" applyBorder="1" applyAlignment="1" applyProtection="1">
      <alignment horizontal="right"/>
      <protection locked="0"/>
    </xf>
    <xf numFmtId="1" fontId="50" fillId="0" borderId="0" xfId="58" applyNumberFormat="1" applyFont="1" applyBorder="1" applyAlignment="1" applyProtection="1">
      <alignment horizontal="left"/>
      <protection locked="0"/>
    </xf>
    <xf numFmtId="0" fontId="26" fillId="0" borderId="0" xfId="58" applyFont="1" applyBorder="1" applyAlignment="1">
      <alignment horizontal="left"/>
      <protection/>
    </xf>
    <xf numFmtId="0" fontId="50" fillId="0" borderId="0" xfId="58" applyFont="1" applyBorder="1" applyAlignment="1">
      <alignment horizontal="left"/>
      <protection/>
    </xf>
    <xf numFmtId="0" fontId="53" fillId="0" borderId="0" xfId="58" applyFont="1" applyBorder="1" applyAlignment="1">
      <alignment horizontal="right"/>
      <protection/>
    </xf>
    <xf numFmtId="0" fontId="26" fillId="0" borderId="25" xfId="58" applyFont="1" applyBorder="1">
      <alignment/>
      <protection/>
    </xf>
    <xf numFmtId="0" fontId="10" fillId="0" borderId="21" xfId="59" applyNumberFormat="1" applyFont="1" applyFill="1" applyBorder="1" applyAlignment="1">
      <alignment horizontal="center"/>
      <protection/>
    </xf>
    <xf numFmtId="0" fontId="14" fillId="0" borderId="21" xfId="59" applyFont="1" applyFill="1" applyBorder="1" applyAlignment="1">
      <alignment horizontal="center"/>
      <protection/>
    </xf>
    <xf numFmtId="168" fontId="27" fillId="0" borderId="21" xfId="60" applyNumberFormat="1" applyFont="1" applyFill="1" applyBorder="1" applyAlignment="1" applyProtection="1">
      <alignment horizontal="center"/>
      <protection locked="0"/>
    </xf>
    <xf numFmtId="169" fontId="2" fillId="0" borderId="21" xfId="59" applyNumberFormat="1" applyFont="1" applyFill="1" applyBorder="1" applyAlignment="1" applyProtection="1">
      <alignment horizontal="center"/>
      <protection locked="0"/>
    </xf>
    <xf numFmtId="1" fontId="2" fillId="0" borderId="21" xfId="59" applyNumberFormat="1" applyFont="1" applyFill="1" applyBorder="1" applyAlignment="1" applyProtection="1">
      <alignment horizontal="centerContinuous"/>
      <protection locked="0"/>
    </xf>
    <xf numFmtId="0" fontId="2" fillId="0" borderId="19" xfId="59" applyNumberFormat="1" applyFont="1" applyFill="1" applyBorder="1" applyAlignment="1" applyProtection="1">
      <alignment horizontal="center"/>
      <protection locked="0"/>
    </xf>
    <xf numFmtId="0" fontId="14" fillId="0" borderId="19" xfId="59" applyFont="1" applyFill="1" applyBorder="1" applyAlignment="1">
      <alignment horizontal="center"/>
      <protection/>
    </xf>
    <xf numFmtId="0" fontId="10" fillId="0" borderId="19" xfId="59" applyNumberFormat="1" applyFont="1" applyFill="1" applyBorder="1" applyAlignment="1">
      <alignment horizontal="center"/>
      <protection/>
    </xf>
    <xf numFmtId="0" fontId="27" fillId="0" borderId="21" xfId="60" applyFont="1" applyFill="1" applyBorder="1" applyAlignment="1" applyProtection="1">
      <alignment horizontal="center"/>
      <protection locked="0"/>
    </xf>
    <xf numFmtId="0" fontId="14" fillId="20" borderId="21" xfId="59" applyFont="1" applyFill="1" applyBorder="1" applyAlignment="1">
      <alignment horizontal="center"/>
      <protection/>
    </xf>
    <xf numFmtId="168" fontId="27" fillId="20" borderId="21" xfId="60" applyNumberFormat="1" applyFont="1" applyFill="1" applyBorder="1" applyAlignment="1" applyProtection="1">
      <alignment horizontal="center"/>
      <protection locked="0"/>
    </xf>
    <xf numFmtId="169" fontId="2" fillId="20" borderId="21" xfId="59" applyNumberFormat="1" applyFont="1" applyFill="1" applyBorder="1" applyAlignment="1" applyProtection="1">
      <alignment horizontal="center"/>
      <protection locked="0"/>
    </xf>
    <xf numFmtId="1" fontId="2" fillId="20" borderId="21" xfId="59" applyNumberFormat="1" applyFont="1" applyFill="1" applyBorder="1" applyAlignment="1" applyProtection="1">
      <alignment horizontal="centerContinuous"/>
      <protection locked="0"/>
    </xf>
    <xf numFmtId="0" fontId="2" fillId="20" borderId="19" xfId="59" applyNumberFormat="1" applyFont="1" applyFill="1" applyBorder="1" applyAlignment="1" applyProtection="1">
      <alignment horizontal="center"/>
      <protection locked="0"/>
    </xf>
    <xf numFmtId="0" fontId="14" fillId="20" borderId="19" xfId="59" applyFont="1" applyFill="1" applyBorder="1" applyAlignment="1">
      <alignment horizontal="center"/>
      <protection/>
    </xf>
    <xf numFmtId="1" fontId="53" fillId="0" borderId="0" xfId="58" applyNumberFormat="1" applyFont="1" applyBorder="1" applyAlignment="1" applyProtection="1">
      <alignment horizontal="left"/>
      <protection locked="0"/>
    </xf>
    <xf numFmtId="0" fontId="53" fillId="0" borderId="0" xfId="58" applyFont="1" applyBorder="1" applyAlignment="1">
      <alignment horizontal="left"/>
      <protection/>
    </xf>
    <xf numFmtId="0" fontId="14" fillId="0" borderId="35" xfId="57" applyFont="1" applyBorder="1" applyAlignment="1">
      <alignment horizontal="center" wrapText="1"/>
      <protection/>
    </xf>
    <xf numFmtId="0" fontId="14" fillId="0" borderId="36" xfId="57" applyFont="1" applyBorder="1" applyAlignment="1">
      <alignment horizont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Result_4 (2)_ComTour9Long" xfId="56"/>
    <cellStyle name="Обычный_Книга3" xfId="57"/>
    <cellStyle name="Обычный_Парный турнир_Протоколы_Протоколы" xfId="58"/>
    <cellStyle name="Обычный_Парный турнир_Протоколы_Протоколы_03_03_17" xfId="59"/>
    <cellStyle name="Обычный_Протоколы_Протоколы_Протоколы_25-FEB" xfId="60"/>
    <cellStyle name="Открывавшаяся гиперссылка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Тысячи [0]_Матч" xfId="68"/>
    <cellStyle name="Тысячи_Матч" xfId="69"/>
    <cellStyle name="Comma" xfId="70"/>
    <cellStyle name="Comma [0]" xfId="71"/>
    <cellStyle name="Хороший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18"/>
  <sheetViews>
    <sheetView showGridLines="0" tabSelected="1" workbookViewId="0" topLeftCell="A1">
      <selection activeCell="A1" sqref="A1"/>
    </sheetView>
  </sheetViews>
  <sheetFormatPr defaultColWidth="9.00390625" defaultRowHeight="12"/>
  <cols>
    <col min="1" max="1" width="5.00390625" style="48" customWidth="1"/>
    <col min="2" max="2" width="14.375" style="49" customWidth="1"/>
    <col min="3" max="3" width="17.375" style="49" customWidth="1"/>
    <col min="4" max="4" width="18.25390625" style="49" customWidth="1"/>
    <col min="5" max="5" width="6.75390625" style="48" customWidth="1"/>
    <col min="6" max="6" width="7.75390625" style="50" customWidth="1"/>
    <col min="7" max="7" width="5.625" style="134" bestFit="1" customWidth="1"/>
    <col min="8" max="8" width="3.75390625" style="81" customWidth="1"/>
    <col min="9" max="9" width="3.00390625" style="48" bestFit="1" customWidth="1"/>
    <col min="10" max="16384" width="10.00390625" style="48" customWidth="1"/>
  </cols>
  <sheetData>
    <row r="1" spans="1:10" ht="12.75">
      <c r="A1" s="57" t="s">
        <v>86</v>
      </c>
      <c r="B1" s="54"/>
      <c r="C1" s="54"/>
      <c r="D1" s="54"/>
      <c r="E1" s="55"/>
      <c r="F1" s="56"/>
      <c r="G1" s="149"/>
      <c r="H1" s="150"/>
      <c r="I1" s="149"/>
      <c r="J1" s="81"/>
    </row>
    <row r="2" spans="1:10" ht="12.75">
      <c r="A2" s="57" t="s">
        <v>87</v>
      </c>
      <c r="B2" s="54"/>
      <c r="C2" s="54"/>
      <c r="D2" s="54"/>
      <c r="E2" s="55"/>
      <c r="F2" s="56"/>
      <c r="G2" s="149"/>
      <c r="H2" s="150"/>
      <c r="I2" s="149"/>
      <c r="J2" s="81"/>
    </row>
    <row r="3" spans="1:8" s="59" customFormat="1" ht="12.75">
      <c r="A3" s="60"/>
      <c r="C3" s="53"/>
      <c r="D3" s="58"/>
      <c r="E3" s="61" t="s">
        <v>73</v>
      </c>
      <c r="F3" s="61">
        <v>6</v>
      </c>
      <c r="G3" s="132"/>
      <c r="H3" s="104"/>
    </row>
    <row r="4" spans="1:8" s="59" customFormat="1" ht="12.75">
      <c r="A4" s="62"/>
      <c r="B4" s="62"/>
      <c r="C4" s="62"/>
      <c r="D4" s="62"/>
      <c r="E4" s="61" t="s">
        <v>54</v>
      </c>
      <c r="F4" s="61">
        <v>20</v>
      </c>
      <c r="G4" s="132"/>
      <c r="H4" s="104"/>
    </row>
    <row r="5" spans="1:8" s="59" customFormat="1" ht="12.75">
      <c r="A5" s="153" t="s">
        <v>55</v>
      </c>
      <c r="B5" s="63" t="s">
        <v>69</v>
      </c>
      <c r="C5" s="64" t="s">
        <v>56</v>
      </c>
      <c r="D5" s="64"/>
      <c r="E5" s="65" t="s">
        <v>57</v>
      </c>
      <c r="F5" s="133" t="s">
        <v>9</v>
      </c>
      <c r="G5" s="65" t="s">
        <v>74</v>
      </c>
      <c r="H5" s="65" t="s">
        <v>58</v>
      </c>
    </row>
    <row r="6" spans="1:9" ht="12.75">
      <c r="A6" s="135">
        <v>1</v>
      </c>
      <c r="B6" s="136" t="s">
        <v>88</v>
      </c>
      <c r="C6" s="51" t="s">
        <v>78</v>
      </c>
      <c r="D6" s="52" t="s">
        <v>127</v>
      </c>
      <c r="E6" s="66">
        <f>(SUMIF(Игроки!B:B,C6,Игроки!C:C)+SUMIF(Игроки!B:B,D6,Игроки!C:C))/2</f>
        <v>-0.25</v>
      </c>
      <c r="F6" s="141">
        <f>SUMIF(Матчи!B:B,A6,Матчи!D:D)+SUMIF(Матчи!F:F,A6,Матчи!E:E)</f>
        <v>21.5</v>
      </c>
      <c r="G6" s="141">
        <v>5</v>
      </c>
      <c r="H6" s="152"/>
      <c r="I6" s="48">
        <f>G6*10</f>
        <v>50</v>
      </c>
    </row>
    <row r="7" spans="1:8" ht="12.75">
      <c r="A7" s="154"/>
      <c r="B7" s="137"/>
      <c r="C7" s="51" t="s">
        <v>132</v>
      </c>
      <c r="D7" s="52" t="s">
        <v>70</v>
      </c>
      <c r="E7" s="66">
        <f>(SUMIF(Игроки!B:B,C7,Игроки!C:C)+SUMIF(Игроки!B:B,D7,Игроки!C:C))/2</f>
        <v>2.25</v>
      </c>
      <c r="F7" s="142"/>
      <c r="G7" s="142"/>
      <c r="H7" s="48"/>
    </row>
    <row r="8" spans="1:9" ht="12.75">
      <c r="A8" s="135">
        <v>2</v>
      </c>
      <c r="B8" s="138" t="s">
        <v>89</v>
      </c>
      <c r="C8" s="51" t="s">
        <v>52</v>
      </c>
      <c r="D8" s="52" t="s">
        <v>81</v>
      </c>
      <c r="E8" s="66">
        <f>(SUMIF(Игроки!B:B,C8,Игроки!C:C)+SUMIF(Игроки!B:B,D8,Игроки!C:C))/2</f>
        <v>2</v>
      </c>
      <c r="F8" s="141">
        <f>SUMIF(Матчи!B:B,A8,Матчи!D:D)+SUMIF(Матчи!F:F,A8,Матчи!E:E)</f>
        <v>31</v>
      </c>
      <c r="G8" s="141">
        <v>3</v>
      </c>
      <c r="H8" s="81">
        <v>1</v>
      </c>
      <c r="I8" s="48">
        <f>G8*10</f>
        <v>30</v>
      </c>
    </row>
    <row r="9" spans="1:7" ht="12.75">
      <c r="A9" s="154"/>
      <c r="B9" s="139"/>
      <c r="C9" s="51" t="s">
        <v>97</v>
      </c>
      <c r="D9" s="52" t="s">
        <v>98</v>
      </c>
      <c r="E9" s="66">
        <f>(SUMIF(Игроки!B:B,C9,Игроки!C:C)+SUMIF(Игроки!B:B,D9,Игроки!C:C))/2</f>
        <v>1</v>
      </c>
      <c r="F9" s="142"/>
      <c r="G9" s="142"/>
    </row>
    <row r="10" spans="1:9" ht="12.75">
      <c r="A10" s="135">
        <v>3</v>
      </c>
      <c r="B10" s="199" t="s">
        <v>90</v>
      </c>
      <c r="C10" s="51" t="s">
        <v>50</v>
      </c>
      <c r="D10" s="52" t="s">
        <v>51</v>
      </c>
      <c r="E10" s="66">
        <f>(SUMIF(Игроки!B:B,C10,Игроки!C:C)+SUMIF(Игроки!B:B,D10,Игроки!C:C))/2</f>
        <v>0</v>
      </c>
      <c r="F10" s="141">
        <f>SUMIF(Матчи!B:B,A10,Матчи!D:D)+SUMIF(Матчи!F:F,A10,Матчи!E:E)</f>
        <v>47.5</v>
      </c>
      <c r="G10" s="151">
        <v>1</v>
      </c>
      <c r="H10" s="81">
        <v>11</v>
      </c>
      <c r="I10" s="48">
        <f>G10*10</f>
        <v>10</v>
      </c>
    </row>
    <row r="11" spans="1:7" ht="12.75">
      <c r="A11" s="154"/>
      <c r="B11" s="200"/>
      <c r="C11" s="51" t="s">
        <v>59</v>
      </c>
      <c r="D11" s="52" t="s">
        <v>83</v>
      </c>
      <c r="E11" s="66">
        <f>(SUMIF(Игроки!B:B,C11,Игроки!C:C)+SUMIF(Игроки!B:B,D11,Игроки!C:C))/2</f>
        <v>1.5</v>
      </c>
      <c r="F11" s="142"/>
      <c r="G11" s="142"/>
    </row>
    <row r="12" spans="1:9" ht="12.75">
      <c r="A12" s="135">
        <v>4</v>
      </c>
      <c r="B12" s="136" t="s">
        <v>91</v>
      </c>
      <c r="C12" s="51" t="s">
        <v>82</v>
      </c>
      <c r="D12" s="52" t="s">
        <v>76</v>
      </c>
      <c r="E12" s="66">
        <f>(SUMIF(Игроки!B:B,C12,Игроки!C:C)+SUMIF(Игроки!B:B,D12,Игроки!C:C))/2</f>
        <v>2.5</v>
      </c>
      <c r="F12" s="141">
        <f>SUMIF(Матчи!B:B,A12,Матчи!D:D)+SUMIF(Матчи!F:F,A12,Матчи!E:E)</f>
        <v>21</v>
      </c>
      <c r="G12" s="141">
        <v>6</v>
      </c>
      <c r="I12" s="48">
        <f>G12*10</f>
        <v>60</v>
      </c>
    </row>
    <row r="13" spans="1:7" ht="12.75">
      <c r="A13" s="154"/>
      <c r="B13" s="139"/>
      <c r="C13" s="51" t="s">
        <v>99</v>
      </c>
      <c r="D13" s="52" t="s">
        <v>96</v>
      </c>
      <c r="E13" s="66">
        <f>(SUMIF(Игроки!B:B,C13,Игроки!C:C)+SUMIF(Игроки!B:B,D13,Игроки!C:C))/2</f>
        <v>1.75</v>
      </c>
      <c r="F13" s="142"/>
      <c r="G13" s="142"/>
    </row>
    <row r="14" spans="1:9" ht="12.75">
      <c r="A14" s="135">
        <v>5</v>
      </c>
      <c r="B14" s="136" t="s">
        <v>92</v>
      </c>
      <c r="C14" s="51" t="s">
        <v>101</v>
      </c>
      <c r="D14" s="52" t="s">
        <v>106</v>
      </c>
      <c r="E14" s="66">
        <f>(SUMIF(Игроки!B:B,C14,Игроки!C:C)+SUMIF(Игроки!B:B,D14,Игроки!C:C))/2</f>
        <v>2.5</v>
      </c>
      <c r="F14" s="141">
        <f>SUMIF(Матчи!B:B,A14,Матчи!D:D)+SUMIF(Матчи!F:F,A14,Матчи!E:E)</f>
        <v>32</v>
      </c>
      <c r="G14" s="151">
        <v>2</v>
      </c>
      <c r="H14" s="81">
        <v>3</v>
      </c>
      <c r="I14" s="48">
        <f>G14*10</f>
        <v>20</v>
      </c>
    </row>
    <row r="15" spans="1:8" ht="12.75">
      <c r="A15" s="154"/>
      <c r="B15" s="139"/>
      <c r="C15" s="51" t="s">
        <v>49</v>
      </c>
      <c r="D15" s="52" t="s">
        <v>0</v>
      </c>
      <c r="E15" s="66">
        <f>(SUMIF(Игроки!B:B,C15,Игроки!C:C)+SUMIF(Игроки!B:B,D15,Игроки!C:C))/2</f>
        <v>0.5</v>
      </c>
      <c r="F15" s="142"/>
      <c r="G15" s="142"/>
      <c r="H15" s="48"/>
    </row>
    <row r="16" spans="1:9" ht="12.75">
      <c r="A16" s="135">
        <v>6</v>
      </c>
      <c r="B16" s="136" t="s">
        <v>93</v>
      </c>
      <c r="C16" s="51" t="s">
        <v>130</v>
      </c>
      <c r="D16" s="83" t="s">
        <v>72</v>
      </c>
      <c r="E16" s="66">
        <f>(SUMIF(Игроки!B:B,C16,Игроки!C:C)+SUMIF(Игроки!B:B,D16,Игроки!C:C))/2</f>
        <v>3</v>
      </c>
      <c r="F16" s="141">
        <f>SUMIF(Матчи!B:B,A16,Матчи!D:D)+SUMIF(Матчи!F:F,A16,Матчи!E:E)</f>
        <v>27</v>
      </c>
      <c r="G16" s="141">
        <v>4</v>
      </c>
      <c r="H16" s="152"/>
      <c r="I16" s="48">
        <f>G16*10</f>
        <v>40</v>
      </c>
    </row>
    <row r="17" spans="1:8" ht="12.75">
      <c r="A17" s="140"/>
      <c r="B17" s="139"/>
      <c r="C17" s="51" t="s">
        <v>121</v>
      </c>
      <c r="D17" s="52" t="s">
        <v>84</v>
      </c>
      <c r="E17" s="66">
        <f>(SUMIF(Игроки!B:B,C17,Игроки!C:C)+SUMIF(Игроки!B:B,D17,Игроки!C:C))/2</f>
        <v>3</v>
      </c>
      <c r="F17" s="142"/>
      <c r="G17" s="142"/>
      <c r="H17" s="48"/>
    </row>
    <row r="18" ht="12.75">
      <c r="A18" s="81"/>
    </row>
  </sheetData>
  <mergeCells count="1">
    <mergeCell ref="B10:B1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179"/>
  <sheetViews>
    <sheetView showGridLines="0" zoomScale="95" zoomScaleNormal="95" workbookViewId="0" topLeftCell="A1">
      <selection activeCell="A1" sqref="A1"/>
    </sheetView>
  </sheetViews>
  <sheetFormatPr defaultColWidth="9.00390625" defaultRowHeight="18.75" customHeight="1"/>
  <cols>
    <col min="1" max="1" width="4.25390625" style="114" customWidth="1"/>
    <col min="2" max="2" width="9.00390625" style="115" customWidth="1"/>
    <col min="3" max="3" width="6.125" style="115" customWidth="1"/>
    <col min="4" max="4" width="6.75390625" style="115" customWidth="1"/>
    <col min="5" max="5" width="9.25390625" style="114" customWidth="1"/>
    <col min="6" max="6" width="9.25390625" style="115" customWidth="1"/>
    <col min="7" max="8" width="3.875" style="114" customWidth="1"/>
    <col min="9" max="9" width="4.625" style="114" bestFit="1" customWidth="1"/>
    <col min="10" max="10" width="2.125" style="114" hidden="1" customWidth="1"/>
    <col min="11" max="11" width="4.875" style="114" customWidth="1"/>
    <col min="12" max="12" width="4.00390625" style="114" customWidth="1"/>
    <col min="13" max="13" width="8.375" style="115" customWidth="1"/>
    <col min="14" max="14" width="5.75390625" style="115" customWidth="1"/>
    <col min="15" max="15" width="6.75390625" style="115" customWidth="1"/>
    <col min="16" max="17" width="9.75390625" style="114" customWidth="1"/>
    <col min="18" max="18" width="4.125" style="114" customWidth="1"/>
    <col min="19" max="19" width="4.00390625" style="114" customWidth="1"/>
    <col min="20" max="20" width="4.625" style="114" bestFit="1" customWidth="1"/>
    <col min="21" max="21" width="2.125" style="114" hidden="1" customWidth="1"/>
    <col min="22" max="16384" width="9.125" style="114" customWidth="1"/>
  </cols>
  <sheetData>
    <row r="1" spans="2:17" s="115" customFormat="1" ht="30.75" customHeight="1">
      <c r="B1" s="115">
        <v>1</v>
      </c>
      <c r="D1" s="147">
        <f>SUM(G6:G9)+G11</f>
        <v>3</v>
      </c>
      <c r="E1" s="147">
        <f>SUM(H6:H9)+H11</f>
        <v>9</v>
      </c>
      <c r="F1" s="115">
        <v>2</v>
      </c>
      <c r="M1" s="115">
        <f>F1</f>
        <v>2</v>
      </c>
      <c r="O1" s="147">
        <f>SUM(R6:R9)+R11</f>
        <v>9</v>
      </c>
      <c r="P1" s="147">
        <f>SUM(S6:S9)+S11</f>
        <v>3</v>
      </c>
      <c r="Q1" s="115">
        <f>B1</f>
        <v>1</v>
      </c>
    </row>
    <row r="2" spans="2:17" s="115" customFormat="1" ht="11.25" customHeight="1">
      <c r="B2" s="115" t="str">
        <f>VLOOKUP(B1,Команды!$A$6:$B$17,2,1)</f>
        <v>НеперВ</v>
      </c>
      <c r="F2" s="115" t="str">
        <f>VLOOKUP(F1,Команды!$A$6:$B$17,2,1)</f>
        <v>Рыбакин?</v>
      </c>
      <c r="M2" s="115" t="str">
        <f>F2</f>
        <v>Рыбакин?</v>
      </c>
      <c r="Q2" s="115" t="str">
        <f>B2</f>
        <v>НеперВ</v>
      </c>
    </row>
    <row r="4" spans="1:20" ht="18.75" customHeight="1">
      <c r="A4" s="117" t="s">
        <v>55</v>
      </c>
      <c r="B4" s="130" t="s">
        <v>61</v>
      </c>
      <c r="C4" s="130" t="s">
        <v>67</v>
      </c>
      <c r="D4" s="122" t="s">
        <v>21</v>
      </c>
      <c r="E4" s="118" t="s">
        <v>22</v>
      </c>
      <c r="F4" s="118"/>
      <c r="G4" s="118" t="s">
        <v>68</v>
      </c>
      <c r="H4" s="118"/>
      <c r="I4" s="117" t="s">
        <v>24</v>
      </c>
      <c r="L4" s="117" t="s">
        <v>55</v>
      </c>
      <c r="M4" s="130" t="s">
        <v>61</v>
      </c>
      <c r="N4" s="130" t="s">
        <v>67</v>
      </c>
      <c r="O4" s="122" t="s">
        <v>21</v>
      </c>
      <c r="P4" s="118" t="s">
        <v>22</v>
      </c>
      <c r="Q4" s="118"/>
      <c r="R4" s="118" t="s">
        <v>68</v>
      </c>
      <c r="S4" s="118"/>
      <c r="T4" s="117" t="s">
        <v>24</v>
      </c>
    </row>
    <row r="5" spans="1:20" ht="18.75" customHeight="1">
      <c r="A5" s="119"/>
      <c r="B5" s="131"/>
      <c r="C5" s="131"/>
      <c r="D5" s="123"/>
      <c r="E5" s="118" t="s">
        <v>62</v>
      </c>
      <c r="F5" s="129" t="s">
        <v>63</v>
      </c>
      <c r="G5" s="118" t="s">
        <v>64</v>
      </c>
      <c r="H5" s="120" t="s">
        <v>65</v>
      </c>
      <c r="I5" s="119"/>
      <c r="L5" s="119"/>
      <c r="M5" s="131"/>
      <c r="N5" s="131"/>
      <c r="O5" s="123"/>
      <c r="P5" s="118" t="s">
        <v>62</v>
      </c>
      <c r="Q5" s="118" t="s">
        <v>63</v>
      </c>
      <c r="R5" s="118" t="s">
        <v>64</v>
      </c>
      <c r="S5" s="120" t="s">
        <v>65</v>
      </c>
      <c r="T5" s="119"/>
    </row>
    <row r="6" spans="1:21" ht="18.75" customHeight="1">
      <c r="A6" s="126">
        <v>5</v>
      </c>
      <c r="B6" s="126" t="str">
        <f ca="1">INDEX(OFFSET(Расклады!$A$1,INT((A6-1)/2)*25+18,2,6,5),J6,2)</f>
        <v>4♠</v>
      </c>
      <c r="C6" s="126" t="str">
        <f ca="1">INDEX(OFFSET(Расклады!$A$1,INT((A6-1)/2)*25+18,2,6,5),J6,3)</f>
        <v>N</v>
      </c>
      <c r="D6" s="124">
        <f ca="1">INDEX(OFFSET(Расклады!$A$1,INT((A6-1)/2)*25+18,2,6,5),J6,4)</f>
        <v>12</v>
      </c>
      <c r="E6" s="126">
        <f ca="1">INDEX(OFFSET(Расклады!$A$1,INT((A6-1)/2)*25+18,2,6,5),J6,5)-INDEX(OFFSET(Расклады!$A$1,INT((A6-1)/2)*25+18,2,6,6),J6,6)</f>
        <v>680</v>
      </c>
      <c r="F6" s="124">
        <f>-P6</f>
        <v>-1400</v>
      </c>
      <c r="G6" s="126">
        <f>MATCH(E6+F6,{-10000,-10,20},1)-1</f>
        <v>0</v>
      </c>
      <c r="H6" s="126">
        <f>2-G6</f>
        <v>2</v>
      </c>
      <c r="I6" s="126">
        <f>IF(E6+F6&gt;10,MATCH(E6+F6,{0,20,50,90,130,170,220,270,320,370,430,500,600,750,900,1100,1300,1500,1750,2000,2250,3000,3500,4000},1)-1,0)-IF(E6+F6&lt;-10,MATCH(-E6-F6,{0,20,50,90,130,170,220,270,320,370,430,500,600,750,900,1100,1300,1500,1750,2000,2250,3000,3500,4000},1)-1,0)</f>
        <v>-12</v>
      </c>
      <c r="J6" s="114">
        <f ca="1">MATCH(B1,OFFSET(Расклады!$A$1,INT((A6-1)/2)*25+18,2,6,1),0)</f>
        <v>3</v>
      </c>
      <c r="L6" s="126">
        <f>A6</f>
        <v>5</v>
      </c>
      <c r="M6" s="126" t="str">
        <f ca="1">INDEX(OFFSET(Расклады!$A$1,INT((L6-1)/2)*25+18,2,6,5),U6,2)</f>
        <v>5♣к</v>
      </c>
      <c r="N6" s="126" t="str">
        <f ca="1">INDEX(OFFSET(Расклады!$A$1,INT((L6-1)/2)*25+18,2,6,5),U6,3)</f>
        <v>E</v>
      </c>
      <c r="O6" s="124">
        <f ca="1">INDEX(OFFSET(Расклады!$A$1,INT((L6-1)/2)*25+18,2,6,5),U6,4)</f>
        <v>5</v>
      </c>
      <c r="P6" s="126">
        <f ca="1">INDEX(OFFSET(Расклады!$A$1,INT((L6-1)/2)*25+18,2,6,5),U6,5)-INDEX(OFFSET(Расклады!$A$1,INT((L6-1)/2)*25+18,2,6,6),U6,6)</f>
        <v>1400</v>
      </c>
      <c r="Q6" s="124">
        <f>-E6</f>
        <v>-680</v>
      </c>
      <c r="R6" s="126">
        <f>MATCH(P6+Q6,{-10000,-10,20},1)-1</f>
        <v>2</v>
      </c>
      <c r="S6" s="126">
        <f>2-R6</f>
        <v>0</v>
      </c>
      <c r="T6" s="126">
        <f>IF(P6+Q6&gt;10,MATCH(P6+Q6,{0,20,50,90,130,170,220,270,320,370,430,500,600,750,900,1100,1300,1500,1750,2000,2250,3000,3500,4000},1)-1,0)-IF(P6+Q6&lt;-10,MATCH(-P6-Q6,{0,20,50,90,130,170,220,270,320,370,430,500,600,750,900,1100,1300,1500,1750,2000,2250,3000,3500,4000},1)-1,0)</f>
        <v>12</v>
      </c>
      <c r="U6" s="114">
        <f ca="1">MATCH(M1,OFFSET(Расклады!$A$1,INT((L6-1)/2)*25+18,2,6,1),0)</f>
        <v>4</v>
      </c>
    </row>
    <row r="7" spans="1:21" ht="18.75" customHeight="1">
      <c r="A7" s="126">
        <v>6</v>
      </c>
      <c r="B7" s="126" t="str">
        <f ca="1">INDEX(OFFSET(Расклады!$A$1,INT((A7-1)/2)*25+18,14,6,5),J7,2)</f>
        <v>2NT</v>
      </c>
      <c r="C7" s="126" t="str">
        <f ca="1">INDEX(OFFSET(Расклады!$A$1,INT((A7-1)/2)*25+18,14,6,5),J7,3)</f>
        <v>N</v>
      </c>
      <c r="D7" s="124">
        <f ca="1">INDEX(OFFSET(Расклады!$A$1,INT((A7-1)/2)*25+18,14,6,5),J7,4)</f>
        <v>8</v>
      </c>
      <c r="E7" s="126">
        <f ca="1">INDEX(OFFSET(Расклады!$A$1,INT((A7-1)/2)*25+18,14,6,5),J7,5)-INDEX(OFFSET(Расклады!$A$1,INT((A7-1)/2)*25+18,14,6,6),J7,6)</f>
        <v>120</v>
      </c>
      <c r="F7" s="124">
        <f>-P7</f>
        <v>-170</v>
      </c>
      <c r="G7" s="126">
        <f>MATCH(E7+F7,{-10000,-10,20},1)-1</f>
        <v>0</v>
      </c>
      <c r="H7" s="126">
        <f>2-G7</f>
        <v>2</v>
      </c>
      <c r="I7" s="126">
        <f>IF(E7+F7&gt;10,MATCH(E7+F7,{0,20,50,90,130,170,220,270,320,370,430,500,600,750,900,1100,1300,1500,1750,2000,2250,3000,3500,4000},1)-1,0)-IF(E7+F7&lt;-10,MATCH(-E7-F7,{0,20,50,90,130,170,220,270,320,370,430,500,600,750,900,1100,1300,1500,1750,2000,2250,3000,3500,4000},1)-1,0)</f>
        <v>-2</v>
      </c>
      <c r="J7" s="114">
        <f ca="1">MATCH(B1,OFFSET(Расклады!$A$1,INT((A6-1)/2)*25+18,14,6,1),0)</f>
        <v>3</v>
      </c>
      <c r="L7" s="126">
        <f>A7</f>
        <v>6</v>
      </c>
      <c r="M7" s="126" t="str">
        <f ca="1">INDEX(OFFSET(Расклады!$A$1,INT((L7-1)/2)*25+18,14,6,5),U7,2)</f>
        <v>2♠</v>
      </c>
      <c r="N7" s="126" t="str">
        <f ca="1">INDEX(OFFSET(Расклады!$A$1,INT((L7-1)/2)*25+18,14,6,5),U7,3)</f>
        <v>N</v>
      </c>
      <c r="O7" s="124">
        <f ca="1">INDEX(OFFSET(Расклады!$A$1,INT((L7-1)/2)*25+18,14,6,5),U7,4)</f>
        <v>10</v>
      </c>
      <c r="P7" s="126">
        <f ca="1">INDEX(OFFSET(Расклады!$A$1,INT((L7-1)/2)*25+18,14,6,5),U7,5)-INDEX(OFFSET(Расклады!$A$1,INT((L7-1)/2)*25+18,14,6,6),U7,6)</f>
        <v>170</v>
      </c>
      <c r="Q7" s="124">
        <f>-E7</f>
        <v>-120</v>
      </c>
      <c r="R7" s="126">
        <f>MATCH(P7+Q7,{-10000,-10,20},1)-1</f>
        <v>2</v>
      </c>
      <c r="S7" s="126">
        <f>2-R7</f>
        <v>0</v>
      </c>
      <c r="T7" s="126">
        <f>IF(P7+Q7&gt;10,MATCH(P7+Q7,{0,20,50,90,130,170,220,270,320,370,430,500,600,750,900,1100,1300,1500,1750,2000,2250,3000,3500,4000},1)-1,0)-IF(P7+Q7&lt;-10,MATCH(-P7-Q7,{0,20,50,90,130,170,220,270,320,370,430,500,600,750,900,1100,1300,1500,1750,2000,2250,3000,3500,4000},1)-1,0)</f>
        <v>2</v>
      </c>
      <c r="U7" s="114">
        <f ca="1">MATCH(M1,OFFSET(Расклады!$A$1,INT((L6-1)/2)*25+18,14,6,1),0)</f>
        <v>4</v>
      </c>
    </row>
    <row r="8" spans="1:21" ht="18.75" customHeight="1">
      <c r="A8" s="126">
        <v>7</v>
      </c>
      <c r="B8" s="126" t="str">
        <f ca="1">INDEX(OFFSET(Расклады!$A$1,INT((A8-1)/2)*25+18,2,6,5),J8,2)</f>
        <v>3♦</v>
      </c>
      <c r="C8" s="126" t="str">
        <f ca="1">INDEX(OFFSET(Расклады!$A$1,INT((A8-1)/2)*25+18,2,6,5),J8,3)</f>
        <v>S</v>
      </c>
      <c r="D8" s="124">
        <f ca="1">INDEX(OFFSET(Расклады!$A$1,INT((A8-1)/2)*25+18,2,6,5),J8,4)</f>
        <v>9</v>
      </c>
      <c r="E8" s="126">
        <f ca="1">INDEX(OFFSET(Расклады!$A$1,INT((A8-1)/2)*25+18,2,6,5),J8,5)-INDEX(OFFSET(Расклады!$A$1,INT((A8-1)/2)*25+18,2,6,6),J8,6)</f>
        <v>110</v>
      </c>
      <c r="F8" s="124">
        <f>-P8</f>
        <v>-100</v>
      </c>
      <c r="G8" s="126">
        <f>MATCH(E8+F8,{-10000,-10,20},1)-1</f>
        <v>1</v>
      </c>
      <c r="H8" s="126">
        <f>2-G8</f>
        <v>1</v>
      </c>
      <c r="I8" s="126">
        <f>IF(E8+F8&gt;10,MATCH(E8+F8,{0,20,50,90,130,170,220,270,320,370,430,500,600,750,900,1100,1300,1500,1750,2000,2250,3000,3500,4000},1)-1,0)-IF(E8+F8&lt;-10,MATCH(-E8-F8,{0,20,50,90,130,170,220,270,320,370,430,500,600,750,900,1100,1300,1500,1750,2000,2250,3000,3500,4000},1)-1,0)</f>
        <v>0</v>
      </c>
      <c r="J8" s="114">
        <f ca="1">MATCH(B1,OFFSET(Расклады!$A$1,INT((A8-1)/2)*25+18,2,6,1),0)</f>
        <v>2</v>
      </c>
      <c r="L8" s="126">
        <f>A8</f>
        <v>7</v>
      </c>
      <c r="M8" s="126" t="str">
        <f ca="1">INDEX(OFFSET(Расклады!$A$1,INT((L8-1)/2)*25+18,2,6,5),U8,2)</f>
        <v>4♣</v>
      </c>
      <c r="N8" s="126" t="str">
        <f ca="1">INDEX(OFFSET(Расклады!$A$1,INT((L8-1)/2)*25+18,2,6,5),U8,3)</f>
        <v>W</v>
      </c>
      <c r="O8" s="124">
        <f ca="1">INDEX(OFFSET(Расклады!$A$1,INT((L8-1)/2)*25+18,2,6,5),U8,4)</f>
        <v>9</v>
      </c>
      <c r="P8" s="126">
        <f ca="1">INDEX(OFFSET(Расклады!$A$1,INT((L8-1)/2)*25+18,2,6,5),U8,5)-INDEX(OFFSET(Расклады!$A$1,INT((L8-1)/2)*25+18,2,6,6),U8,6)</f>
        <v>100</v>
      </c>
      <c r="Q8" s="124">
        <f>-E8</f>
        <v>-110</v>
      </c>
      <c r="R8" s="126">
        <f>MATCH(P8+Q8,{-10000,-10,20},1)-1</f>
        <v>1</v>
      </c>
      <c r="S8" s="126">
        <f>2-R8</f>
        <v>1</v>
      </c>
      <c r="T8" s="126">
        <f>IF(P8+Q8&gt;10,MATCH(P8+Q8,{0,20,50,90,130,170,220,270,320,370,430,500,600,750,900,1100,1300,1500,1750,2000,2250,3000,3500,4000},1)-1,0)-IF(P8+Q8&lt;-10,MATCH(-P8-Q8,{0,20,50,90,130,170,220,270,320,370,430,500,600,750,900,1100,1300,1500,1750,2000,2250,3000,3500,4000},1)-1,0)</f>
        <v>0</v>
      </c>
      <c r="U8" s="114">
        <f ca="1">MATCH(M1,OFFSET(Расклады!$A$1,INT((L8-1)/2)*25+18,2,6,1),0)</f>
        <v>1</v>
      </c>
    </row>
    <row r="9" spans="1:21" ht="18.75" customHeight="1">
      <c r="A9" s="126">
        <v>8</v>
      </c>
      <c r="B9" s="126" t="str">
        <f ca="1">INDEX(OFFSET(Расклады!$A$1,INT((A9-1)/2)*25+18,14,6,5),J9,2)</f>
        <v>4♠</v>
      </c>
      <c r="C9" s="126" t="str">
        <f ca="1">INDEX(OFFSET(Расклады!$A$1,INT((A9-1)/2)*25+18,14,6,5),J9,3)</f>
        <v>N</v>
      </c>
      <c r="D9" s="124">
        <f ca="1">INDEX(OFFSET(Расклады!$A$1,INT((A9-1)/2)*25+18,14,6,5),J9,4)</f>
        <v>12</v>
      </c>
      <c r="E9" s="126">
        <f ca="1">INDEX(OFFSET(Расклады!$A$1,INT((A9-1)/2)*25+18,14,6,5),J9,5)-INDEX(OFFSET(Расклады!$A$1,INT((A9-1)/2)*25+18,14,6,6),J9,6)</f>
        <v>480</v>
      </c>
      <c r="F9" s="124">
        <f>-P9</f>
        <v>-450</v>
      </c>
      <c r="G9" s="126">
        <f>MATCH(E9+F9,{-10000,-10,20},1)-1</f>
        <v>2</v>
      </c>
      <c r="H9" s="126">
        <f>2-G9</f>
        <v>0</v>
      </c>
      <c r="I9" s="126">
        <f>IF(E9+F9&gt;10,MATCH(E9+F9,{0,20,50,90,130,170,220,270,320,370,430,500,600,750,900,1100,1300,1500,1750,2000,2250,3000,3500,4000},1)-1,0)-IF(E9+F9&lt;-10,MATCH(-E9-F9,{0,20,50,90,130,170,220,270,320,370,430,500,600,750,900,1100,1300,1500,1750,2000,2250,3000,3500,4000},1)-1,0)</f>
        <v>1</v>
      </c>
      <c r="J9" s="114">
        <f ca="1">MATCH(B1,OFFSET(Расклады!$A$1,INT((A9-1)/2)*25+18,2,6,1),0)</f>
        <v>2</v>
      </c>
      <c r="L9" s="126">
        <f>A9</f>
        <v>8</v>
      </c>
      <c r="M9" s="126" t="str">
        <f ca="1">INDEX(OFFSET(Расклады!$A$1,INT((L9-1)/2)*25+18,14,6,5),U9,2)</f>
        <v>4♠</v>
      </c>
      <c r="N9" s="126" t="str">
        <f ca="1">INDEX(OFFSET(Расклады!$A$1,INT((L9-1)/2)*25+18,14,6,5),U9,3)</f>
        <v>S</v>
      </c>
      <c r="O9" s="124">
        <f ca="1">INDEX(OFFSET(Расклады!$A$1,INT((L9-1)/2)*25+18,14,6,5),U9,4)</f>
        <v>11</v>
      </c>
      <c r="P9" s="126">
        <f ca="1">INDEX(OFFSET(Расклады!$A$1,INT((L9-1)/2)*25+18,14,6,5),U9,5)-INDEX(OFFSET(Расклады!$A$1,INT((L9-1)/2)*25+18,14,6,6),U9,6)</f>
        <v>450</v>
      </c>
      <c r="Q9" s="124">
        <f>-E9</f>
        <v>-480</v>
      </c>
      <c r="R9" s="126">
        <f>MATCH(P9+Q9,{-10000,-10,20},1)-1</f>
        <v>0</v>
      </c>
      <c r="S9" s="126">
        <f>2-R9</f>
        <v>2</v>
      </c>
      <c r="T9" s="126">
        <f>IF(P9+Q9&gt;10,MATCH(P9+Q9,{0,20,50,90,130,170,220,270,320,370,430,500,600,750,900,1100,1300,1500,1750,2000,2250,3000,3500,4000},1)-1,0)-IF(P9+Q9&lt;-10,MATCH(-P9-Q9,{0,20,50,90,130,170,220,270,320,370,430,500,600,750,900,1100,1300,1500,1750,2000,2250,3000,3500,4000},1)-1,0)</f>
        <v>-1</v>
      </c>
      <c r="U9" s="114">
        <f ca="1">MATCH(M1,OFFSET(Расклады!$A$1,INT((L9-1)/2)*25+18,2,6,1),0)</f>
        <v>1</v>
      </c>
    </row>
    <row r="10" spans="1:19" ht="18.75" customHeight="1">
      <c r="A10" s="116"/>
      <c r="B10" s="125"/>
      <c r="C10" s="125"/>
      <c r="D10" s="125"/>
      <c r="E10" s="125">
        <f>SUM(I5:I9)</f>
        <v>-13</v>
      </c>
      <c r="F10" s="125"/>
      <c r="G10" s="121"/>
      <c r="H10" s="121"/>
      <c r="L10" s="116"/>
      <c r="M10" s="125"/>
      <c r="N10" s="125"/>
      <c r="O10" s="125"/>
      <c r="P10" s="125">
        <f>SUM(T5:T9)</f>
        <v>13</v>
      </c>
      <c r="Q10" s="116"/>
      <c r="R10" s="121"/>
      <c r="S10" s="121"/>
    </row>
    <row r="11" spans="5:19" s="115" customFormat="1" ht="18.75" customHeight="1">
      <c r="E11" s="115" t="s">
        <v>66</v>
      </c>
      <c r="G11" s="127">
        <f>(MATCH(E10,{-10000,-12,-9,-6,-2,3,7,10,13},1)-5)/2+2</f>
        <v>0</v>
      </c>
      <c r="H11" s="128">
        <f>4-G11</f>
        <v>4</v>
      </c>
      <c r="I11" s="125"/>
      <c r="P11" s="115" t="s">
        <v>66</v>
      </c>
      <c r="R11" s="127">
        <f>(MATCH(P10,{-10000,-12,-9,-6,-2,3,7,10,13},1)-5)/2+2</f>
        <v>4</v>
      </c>
      <c r="S11" s="128">
        <f>4-R11</f>
        <v>0</v>
      </c>
    </row>
    <row r="13" spans="2:17" s="115" customFormat="1" ht="30.75" customHeight="1">
      <c r="B13" s="115">
        <v>1</v>
      </c>
      <c r="D13" s="147">
        <f>SUM(G18:G21)+G23</f>
        <v>4.5</v>
      </c>
      <c r="E13" s="147">
        <f>SUM(H18:H21)+H23</f>
        <v>7.5</v>
      </c>
      <c r="F13" s="115">
        <v>3</v>
      </c>
      <c r="M13" s="115">
        <f>F13</f>
        <v>3</v>
      </c>
      <c r="O13" s="147">
        <f>SUM(R18:R21)+R23</f>
        <v>7.5</v>
      </c>
      <c r="P13" s="147">
        <f>SUM(S18:S21)+S23</f>
        <v>4.5</v>
      </c>
      <c r="Q13" s="115">
        <f>B13</f>
        <v>1</v>
      </c>
    </row>
    <row r="14" spans="2:17" s="115" customFormat="1" ht="11.25" customHeight="1">
      <c r="B14" s="115" t="str">
        <f>VLOOKUP(B13,Команды!$A$6:$B$17,2,1)</f>
        <v>НеперВ</v>
      </c>
      <c r="F14" s="115" t="str">
        <f>VLOOKUP(F13,Команды!$A$6:$B$17,2,1)</f>
        <v>Корейский Лесоруб</v>
      </c>
      <c r="M14" s="115" t="str">
        <f>F14</f>
        <v>Корейский Лесоруб</v>
      </c>
      <c r="Q14" s="115" t="str">
        <f>B14</f>
        <v>НеперВ</v>
      </c>
    </row>
    <row r="16" spans="1:20" ht="18.75" customHeight="1">
      <c r="A16" s="117" t="s">
        <v>55</v>
      </c>
      <c r="B16" s="130" t="s">
        <v>61</v>
      </c>
      <c r="C16" s="130" t="s">
        <v>67</v>
      </c>
      <c r="D16" s="122" t="s">
        <v>21</v>
      </c>
      <c r="E16" s="118" t="s">
        <v>22</v>
      </c>
      <c r="F16" s="118"/>
      <c r="G16" s="118" t="s">
        <v>68</v>
      </c>
      <c r="H16" s="118"/>
      <c r="I16" s="117" t="s">
        <v>24</v>
      </c>
      <c r="L16" s="117" t="s">
        <v>55</v>
      </c>
      <c r="M16" s="130" t="s">
        <v>61</v>
      </c>
      <c r="N16" s="130" t="s">
        <v>67</v>
      </c>
      <c r="O16" s="122" t="s">
        <v>21</v>
      </c>
      <c r="P16" s="118" t="s">
        <v>22</v>
      </c>
      <c r="Q16" s="118"/>
      <c r="R16" s="118" t="s">
        <v>68</v>
      </c>
      <c r="S16" s="118"/>
      <c r="T16" s="117" t="s">
        <v>24</v>
      </c>
    </row>
    <row r="17" spans="1:20" ht="18.75" customHeight="1">
      <c r="A17" s="119"/>
      <c r="B17" s="131"/>
      <c r="C17" s="131"/>
      <c r="D17" s="123"/>
      <c r="E17" s="118" t="s">
        <v>62</v>
      </c>
      <c r="F17" s="129" t="s">
        <v>63</v>
      </c>
      <c r="G17" s="118" t="s">
        <v>64</v>
      </c>
      <c r="H17" s="120" t="s">
        <v>65</v>
      </c>
      <c r="I17" s="119"/>
      <c r="L17" s="119"/>
      <c r="M17" s="131"/>
      <c r="N17" s="131"/>
      <c r="O17" s="123"/>
      <c r="P17" s="118" t="s">
        <v>62</v>
      </c>
      <c r="Q17" s="118" t="s">
        <v>63</v>
      </c>
      <c r="R17" s="118" t="s">
        <v>64</v>
      </c>
      <c r="S17" s="120" t="s">
        <v>65</v>
      </c>
      <c r="T17" s="119"/>
    </row>
    <row r="18" spans="1:21" ht="18.75" customHeight="1">
      <c r="A18" s="126">
        <v>9</v>
      </c>
      <c r="B18" s="126" t="str">
        <f ca="1">INDEX(OFFSET(Расклады!$A$1,INT((A18-1)/2)*25+18,2,6,5),J18,2)</f>
        <v>3♣</v>
      </c>
      <c r="C18" s="126" t="str">
        <f ca="1">INDEX(OFFSET(Расклады!$A$1,INT((A18-1)/2)*25+18,2,6,5),J18,3)</f>
        <v>N</v>
      </c>
      <c r="D18" s="124">
        <f ca="1">INDEX(OFFSET(Расклады!$A$1,INT((A18-1)/2)*25+18,2,6,5),J18,4)</f>
        <v>9</v>
      </c>
      <c r="E18" s="126">
        <f ca="1">INDEX(OFFSET(Расклады!$A$1,INT((A18-1)/2)*25+18,2,6,5),J18,5)-INDEX(OFFSET(Расклады!$A$1,INT((A18-1)/2)*25+18,2,6,6),J18,6)</f>
        <v>110</v>
      </c>
      <c r="F18" s="124">
        <f>-P18</f>
        <v>-110</v>
      </c>
      <c r="G18" s="126">
        <f>MATCH(E18+F18,{-10000,-10,20},1)-1</f>
        <v>1</v>
      </c>
      <c r="H18" s="126">
        <f>2-G18</f>
        <v>1</v>
      </c>
      <c r="I18" s="126">
        <f>IF(E18+F18&gt;10,MATCH(E18+F18,{0,20,50,90,130,170,220,270,320,370,430,500,600,750,900,1100,1300,1500,1750,2000,2250,3000,3500,4000},1)-1,0)-IF(E18+F18&lt;-10,MATCH(-E18-F18,{0,20,50,90,130,170,220,270,320,370,430,500,600,750,900,1100,1300,1500,1750,2000,2250,3000,3500,4000},1)-1,0)</f>
        <v>0</v>
      </c>
      <c r="J18" s="114">
        <f ca="1">MATCH(B13,OFFSET(Расклады!$A$1,INT((A18-1)/2)*25+18,2,6,1),0)</f>
        <v>3</v>
      </c>
      <c r="L18" s="126">
        <f>A18</f>
        <v>9</v>
      </c>
      <c r="M18" s="126" t="str">
        <f ca="1">INDEX(OFFSET(Расклады!$A$1,INT((L18-1)/2)*25+18,2,6,5),U18,2)</f>
        <v>3♦</v>
      </c>
      <c r="N18" s="126" t="str">
        <f ca="1">INDEX(OFFSET(Расклады!$A$1,INT((L18-1)/2)*25+18,2,6,5),U18,3)</f>
        <v>S</v>
      </c>
      <c r="O18" s="124">
        <f ca="1">INDEX(OFFSET(Расклады!$A$1,INT((L18-1)/2)*25+18,2,6,5),U18,4)</f>
        <v>9</v>
      </c>
      <c r="P18" s="126">
        <f ca="1">INDEX(OFFSET(Расклады!$A$1,INT((L18-1)/2)*25+18,2,6,5),U18,5)-INDEX(OFFSET(Расклады!$A$1,INT((L18-1)/2)*25+18,2,6,6),U18,6)</f>
        <v>110</v>
      </c>
      <c r="Q18" s="124">
        <f>-E18</f>
        <v>-110</v>
      </c>
      <c r="R18" s="126">
        <f>MATCH(P18+Q18,{-10000,-10,20},1)-1</f>
        <v>1</v>
      </c>
      <c r="S18" s="126">
        <f>2-R18</f>
        <v>1</v>
      </c>
      <c r="T18" s="126">
        <f>IF(P18+Q18&gt;10,MATCH(P18+Q18,{0,20,50,90,130,170,220,270,320,370,430,500,600,750,900,1100,1300,1500,1750,2000,2250,3000,3500,4000},1)-1,0)-IF(P18+Q18&lt;-10,MATCH(-P18-Q18,{0,20,50,90,130,170,220,270,320,370,430,500,600,750,900,1100,1300,1500,1750,2000,2250,3000,3500,4000},1)-1,0)</f>
        <v>0</v>
      </c>
      <c r="U18" s="114">
        <f ca="1">MATCH(M13,OFFSET(Расклады!$A$1,INT((L18-1)/2)*25+18,2,6,1),0)</f>
        <v>4</v>
      </c>
    </row>
    <row r="19" spans="1:21" ht="18.75" customHeight="1">
      <c r="A19" s="126">
        <v>10</v>
      </c>
      <c r="B19" s="126" t="str">
        <f ca="1">INDEX(OFFSET(Расклады!$A$1,INT((A19-1)/2)*25+18,14,6,5),J19,2)</f>
        <v>3♥</v>
      </c>
      <c r="C19" s="126" t="str">
        <f ca="1">INDEX(OFFSET(Расклады!$A$1,INT((A19-1)/2)*25+18,14,6,5),J19,3)</f>
        <v>W</v>
      </c>
      <c r="D19" s="124">
        <f ca="1">INDEX(OFFSET(Расклады!$A$1,INT((A19-1)/2)*25+18,14,6,5),J19,4)</f>
        <v>9</v>
      </c>
      <c r="E19" s="126">
        <f ca="1">INDEX(OFFSET(Расклады!$A$1,INT((A19-1)/2)*25+18,14,6,5),J19,5)-INDEX(OFFSET(Расклады!$A$1,INT((A19-1)/2)*25+18,14,6,6),J19,6)</f>
        <v>-140</v>
      </c>
      <c r="F19" s="124">
        <f>-P19</f>
        <v>-200</v>
      </c>
      <c r="G19" s="126">
        <f>MATCH(E19+F19,{-10000,-10,20},1)-1</f>
        <v>0</v>
      </c>
      <c r="H19" s="126">
        <f>2-G19</f>
        <v>2</v>
      </c>
      <c r="I19" s="126">
        <f>IF(E19+F19&gt;10,MATCH(E19+F19,{0,20,50,90,130,170,220,270,320,370,430,500,600,750,900,1100,1300,1500,1750,2000,2250,3000,3500,4000},1)-1,0)-IF(E19+F19&lt;-10,MATCH(-E19-F19,{0,20,50,90,130,170,220,270,320,370,430,500,600,750,900,1100,1300,1500,1750,2000,2250,3000,3500,4000},1)-1,0)</f>
        <v>-8</v>
      </c>
      <c r="J19" s="114">
        <f ca="1">MATCH(B13,OFFSET(Расклады!$A$1,INT((A18-1)/2)*25+18,14,6,1),0)</f>
        <v>3</v>
      </c>
      <c r="L19" s="126">
        <f>A19</f>
        <v>10</v>
      </c>
      <c r="M19" s="126" t="str">
        <f ca="1">INDEX(OFFSET(Расклады!$A$1,INT((L19-1)/2)*25+18,14,6,5),U19,2)</f>
        <v>4♥</v>
      </c>
      <c r="N19" s="126" t="str">
        <f ca="1">INDEX(OFFSET(Расклады!$A$1,INT((L19-1)/2)*25+18,14,6,5),U19,3)</f>
        <v>W</v>
      </c>
      <c r="O19" s="124">
        <f ca="1">INDEX(OFFSET(Расклады!$A$1,INT((L19-1)/2)*25+18,14,6,5),U19,4)</f>
        <v>8</v>
      </c>
      <c r="P19" s="126">
        <f ca="1">INDEX(OFFSET(Расклады!$A$1,INT((L19-1)/2)*25+18,14,6,5),U19,5)-INDEX(OFFSET(Расклады!$A$1,INT((L19-1)/2)*25+18,14,6,6),U19,6)</f>
        <v>200</v>
      </c>
      <c r="Q19" s="124">
        <f>-E19</f>
        <v>140</v>
      </c>
      <c r="R19" s="126">
        <f>MATCH(P19+Q19,{-10000,-10,20},1)-1</f>
        <v>2</v>
      </c>
      <c r="S19" s="126">
        <f>2-R19</f>
        <v>0</v>
      </c>
      <c r="T19" s="126">
        <f>IF(P19+Q19&gt;10,MATCH(P19+Q19,{0,20,50,90,130,170,220,270,320,370,430,500,600,750,900,1100,1300,1500,1750,2000,2250,3000,3500,4000},1)-1,0)-IF(P19+Q19&lt;-10,MATCH(-P19-Q19,{0,20,50,90,130,170,220,270,320,370,430,500,600,750,900,1100,1300,1500,1750,2000,2250,3000,3500,4000},1)-1,0)</f>
        <v>8</v>
      </c>
      <c r="U19" s="114">
        <f ca="1">MATCH(M13,OFFSET(Расклады!$A$1,INT((L18-1)/2)*25+18,14,6,1),0)</f>
        <v>4</v>
      </c>
    </row>
    <row r="20" spans="1:21" ht="18.75" customHeight="1">
      <c r="A20" s="126">
        <v>11</v>
      </c>
      <c r="B20" s="126" t="str">
        <f ca="1">INDEX(OFFSET(Расклады!$A$1,INT((A20-1)/2)*25+18,2,6,5),J20,2)</f>
        <v>3NT</v>
      </c>
      <c r="C20" s="126" t="str">
        <f ca="1">INDEX(OFFSET(Расклады!$A$1,INT((A20-1)/2)*25+18,2,6,5),J20,3)</f>
        <v>S</v>
      </c>
      <c r="D20" s="124">
        <f ca="1">INDEX(OFFSET(Расклады!$A$1,INT((A20-1)/2)*25+18,2,6,5),J20,4)</f>
        <v>9</v>
      </c>
      <c r="E20" s="126">
        <f ca="1">INDEX(OFFSET(Расклады!$A$1,INT((A20-1)/2)*25+18,2,6,5),J20,5)-INDEX(OFFSET(Расклады!$A$1,INT((A20-1)/2)*25+18,2,6,6),J20,6)</f>
        <v>400</v>
      </c>
      <c r="F20" s="124">
        <f>-P20</f>
        <v>100</v>
      </c>
      <c r="G20" s="126">
        <f>MATCH(E20+F20,{-10000,-10,20},1)-1</f>
        <v>2</v>
      </c>
      <c r="H20" s="126">
        <f>2-G20</f>
        <v>0</v>
      </c>
      <c r="I20" s="126">
        <f>IF(E20+F20&gt;10,MATCH(E20+F20,{0,20,50,90,130,170,220,270,320,370,430,500,600,750,900,1100,1300,1500,1750,2000,2250,3000,3500,4000},1)-1,0)-IF(E20+F20&lt;-10,MATCH(-E20-F20,{0,20,50,90,130,170,220,270,320,370,430,500,600,750,900,1100,1300,1500,1750,2000,2250,3000,3500,4000},1)-1,0)</f>
        <v>11</v>
      </c>
      <c r="J20" s="114">
        <f ca="1">MATCH(B13,OFFSET(Расклады!$A$1,INT((A20-1)/2)*25+18,2,6,1),0)</f>
        <v>4</v>
      </c>
      <c r="L20" s="126">
        <f>A20</f>
        <v>11</v>
      </c>
      <c r="M20" s="126" t="str">
        <f ca="1">INDEX(OFFSET(Расклады!$A$1,INT((L20-1)/2)*25+18,2,6,5),U20,2)</f>
        <v>4♥к</v>
      </c>
      <c r="N20" s="126" t="str">
        <f ca="1">INDEX(OFFSET(Расклады!$A$1,INT((L20-1)/2)*25+18,2,6,5),U20,3)</f>
        <v>S</v>
      </c>
      <c r="O20" s="124">
        <f ca="1">INDEX(OFFSET(Расклады!$A$1,INT((L20-1)/2)*25+18,2,6,5),U20,4)</f>
        <v>9</v>
      </c>
      <c r="P20" s="126">
        <f ca="1">INDEX(OFFSET(Расклады!$A$1,INT((L20-1)/2)*25+18,2,6,5),U20,5)-INDEX(OFFSET(Расклады!$A$1,INT((L20-1)/2)*25+18,2,6,6),U20,6)</f>
        <v>-100</v>
      </c>
      <c r="Q20" s="124">
        <f>-E20</f>
        <v>-400</v>
      </c>
      <c r="R20" s="126">
        <f>MATCH(P20+Q20,{-10000,-10,20},1)-1</f>
        <v>0</v>
      </c>
      <c r="S20" s="126">
        <f>2-R20</f>
        <v>2</v>
      </c>
      <c r="T20" s="126">
        <f>IF(P20+Q20&gt;10,MATCH(P20+Q20,{0,20,50,90,130,170,220,270,320,370,430,500,600,750,900,1100,1300,1500,1750,2000,2250,3000,3500,4000},1)-1,0)-IF(P20+Q20&lt;-10,MATCH(-P20-Q20,{0,20,50,90,130,170,220,270,320,370,430,500,600,750,900,1100,1300,1500,1750,2000,2250,3000,3500,4000},1)-1,0)</f>
        <v>-11</v>
      </c>
      <c r="U20" s="114">
        <f ca="1">MATCH(M13,OFFSET(Расклады!$A$1,INT((L20-1)/2)*25+18,2,6,1),0)</f>
        <v>3</v>
      </c>
    </row>
    <row r="21" spans="1:21" ht="18.75" customHeight="1">
      <c r="A21" s="126">
        <v>12</v>
      </c>
      <c r="B21" s="126" t="str">
        <f ca="1">INDEX(OFFSET(Расклады!$A$1,INT((A21-1)/2)*25+18,14,6,5),J21,2)</f>
        <v>4♠к</v>
      </c>
      <c r="C21" s="126" t="str">
        <f ca="1">INDEX(OFFSET(Расклады!$A$1,INT((A21-1)/2)*25+18,14,6,5),J21,3)</f>
        <v>E</v>
      </c>
      <c r="D21" s="124">
        <f ca="1">INDEX(OFFSET(Расклады!$A$1,INT((A21-1)/2)*25+18,14,6,5),J21,4)</f>
        <v>10</v>
      </c>
      <c r="E21" s="126">
        <f ca="1">INDEX(OFFSET(Расклады!$A$1,INT((A21-1)/2)*25+18,14,6,5),J21,5)-INDEX(OFFSET(Расклады!$A$1,INT((A21-1)/2)*25+18,14,6,6),J21,6)</f>
        <v>-590</v>
      </c>
      <c r="F21" s="124">
        <f>-P21</f>
        <v>170</v>
      </c>
      <c r="G21" s="126">
        <f>MATCH(E21+F21,{-10000,-10,20},1)-1</f>
        <v>0</v>
      </c>
      <c r="H21" s="126">
        <f>2-G21</f>
        <v>2</v>
      </c>
      <c r="I21" s="126">
        <f>IF(E21+F21&gt;10,MATCH(E21+F21,{0,20,50,90,130,170,220,270,320,370,430,500,600,750,900,1100,1300,1500,1750,2000,2250,3000,3500,4000},1)-1,0)-IF(E21+F21&lt;-10,MATCH(-E21-F21,{0,20,50,90,130,170,220,270,320,370,430,500,600,750,900,1100,1300,1500,1750,2000,2250,3000,3500,4000},1)-1,0)</f>
        <v>-9</v>
      </c>
      <c r="J21" s="114">
        <f ca="1">MATCH(B13,OFFSET(Расклады!$A$1,INT((A21-1)/2)*25+18,2,6,1),0)</f>
        <v>4</v>
      </c>
      <c r="L21" s="126">
        <f>A21</f>
        <v>12</v>
      </c>
      <c r="M21" s="126" t="str">
        <f ca="1">INDEX(OFFSET(Расклады!$A$1,INT((L21-1)/2)*25+18,14,6,5),U21,2)</f>
        <v>2♠</v>
      </c>
      <c r="N21" s="126" t="str">
        <f ca="1">INDEX(OFFSET(Расклады!$A$1,INT((L21-1)/2)*25+18,14,6,5),U21,3)</f>
        <v>E</v>
      </c>
      <c r="O21" s="124">
        <f ca="1">INDEX(OFFSET(Расклады!$A$1,INT((L21-1)/2)*25+18,14,6,5),U21,4)</f>
        <v>10</v>
      </c>
      <c r="P21" s="126">
        <f ca="1">INDEX(OFFSET(Расклады!$A$1,INT((L21-1)/2)*25+18,14,6,5),U21,5)-INDEX(OFFSET(Расклады!$A$1,INT((L21-1)/2)*25+18,14,6,6),U21,6)</f>
        <v>-170</v>
      </c>
      <c r="Q21" s="124">
        <f>-E21</f>
        <v>590</v>
      </c>
      <c r="R21" s="126">
        <f>MATCH(P21+Q21,{-10000,-10,20},1)-1</f>
        <v>2</v>
      </c>
      <c r="S21" s="126">
        <f>2-R21</f>
        <v>0</v>
      </c>
      <c r="T21" s="126">
        <f>IF(P21+Q21&gt;10,MATCH(P21+Q21,{0,20,50,90,130,170,220,270,320,370,430,500,600,750,900,1100,1300,1500,1750,2000,2250,3000,3500,4000},1)-1,0)-IF(P21+Q21&lt;-10,MATCH(-P21-Q21,{0,20,50,90,130,170,220,270,320,370,430,500,600,750,900,1100,1300,1500,1750,2000,2250,3000,3500,4000},1)-1,0)</f>
        <v>9</v>
      </c>
      <c r="U21" s="114">
        <f ca="1">MATCH(M13,OFFSET(Расклады!$A$1,INT((L21-1)/2)*25+18,2,6,1),0)</f>
        <v>3</v>
      </c>
    </row>
    <row r="22" spans="1:19" ht="18.75" customHeight="1">
      <c r="A22" s="116"/>
      <c r="B22" s="125"/>
      <c r="C22" s="125"/>
      <c r="D22" s="125"/>
      <c r="E22" s="125">
        <f>SUM(I17:I21)</f>
        <v>-6</v>
      </c>
      <c r="F22" s="125"/>
      <c r="G22" s="121"/>
      <c r="H22" s="121"/>
      <c r="L22" s="116"/>
      <c r="M22" s="125"/>
      <c r="N22" s="125"/>
      <c r="O22" s="125"/>
      <c r="P22" s="125">
        <f>SUM(T17:T21)</f>
        <v>6</v>
      </c>
      <c r="Q22" s="116"/>
      <c r="R22" s="121"/>
      <c r="S22" s="121"/>
    </row>
    <row r="23" spans="5:19" s="115" customFormat="1" ht="18.75" customHeight="1">
      <c r="E23" s="115" t="s">
        <v>66</v>
      </c>
      <c r="G23" s="127">
        <f>(MATCH(E22,{-10000,-12,-9,-6,-2,3,7,10,13},1)-5)/2+2</f>
        <v>1.5</v>
      </c>
      <c r="H23" s="128">
        <f>4-G23</f>
        <v>2.5</v>
      </c>
      <c r="I23" s="125"/>
      <c r="P23" s="115" t="s">
        <v>66</v>
      </c>
      <c r="R23" s="127">
        <f>(MATCH(P22,{-10000,-12,-9,-6,-2,3,7,10,13},1)-5)/2+2</f>
        <v>2.5</v>
      </c>
      <c r="S23" s="128">
        <f>4-R23</f>
        <v>1.5</v>
      </c>
    </row>
    <row r="25" spans="1:20" ht="30.75" customHeight="1">
      <c r="A25" s="115"/>
      <c r="B25" s="115">
        <v>1</v>
      </c>
      <c r="D25" s="147">
        <f>SUM(G30:G33)+G35</f>
        <v>3.5</v>
      </c>
      <c r="E25" s="147">
        <f>SUM(H30:H33)+H35</f>
        <v>8.5</v>
      </c>
      <c r="F25" s="115">
        <v>4</v>
      </c>
      <c r="G25" s="115"/>
      <c r="H25" s="115"/>
      <c r="I25" s="115"/>
      <c r="J25" s="115"/>
      <c r="K25" s="115"/>
      <c r="L25" s="115"/>
      <c r="M25" s="115">
        <f>F25</f>
        <v>4</v>
      </c>
      <c r="O25" s="147">
        <f>SUM(R30:R33)+R35</f>
        <v>8.5</v>
      </c>
      <c r="P25" s="147">
        <f>SUM(S30:S33)+S35</f>
        <v>3.5</v>
      </c>
      <c r="Q25" s="115">
        <f>B25</f>
        <v>1</v>
      </c>
      <c r="R25" s="115"/>
      <c r="S25" s="115"/>
      <c r="T25" s="115"/>
    </row>
    <row r="26" spans="1:20" ht="11.25" customHeight="1">
      <c r="A26" s="115"/>
      <c r="B26" s="115" t="str">
        <f>VLOOKUP(B25,Команды!$A$6:$B$17,2,1)</f>
        <v>НеперВ</v>
      </c>
      <c r="E26" s="115"/>
      <c r="F26" s="115" t="str">
        <f>VLOOKUP(F25,Команды!$A$6:$B$17,2,1)</f>
        <v>Cream Team</v>
      </c>
      <c r="G26" s="115"/>
      <c r="H26" s="115"/>
      <c r="I26" s="115"/>
      <c r="J26" s="115"/>
      <c r="K26" s="115"/>
      <c r="L26" s="115"/>
      <c r="M26" s="115" t="str">
        <f>F26</f>
        <v>Cream Team</v>
      </c>
      <c r="P26" s="115"/>
      <c r="Q26" s="115" t="str">
        <f>B26</f>
        <v>НеперВ</v>
      </c>
      <c r="R26" s="115"/>
      <c r="S26" s="115"/>
      <c r="T26" s="115"/>
    </row>
    <row r="28" spans="1:20" ht="18.75" customHeight="1">
      <c r="A28" s="117" t="s">
        <v>55</v>
      </c>
      <c r="B28" s="130" t="s">
        <v>61</v>
      </c>
      <c r="C28" s="130" t="s">
        <v>67</v>
      </c>
      <c r="D28" s="122" t="s">
        <v>21</v>
      </c>
      <c r="E28" s="118" t="s">
        <v>22</v>
      </c>
      <c r="F28" s="118"/>
      <c r="G28" s="118" t="s">
        <v>68</v>
      </c>
      <c r="H28" s="118"/>
      <c r="I28" s="117" t="s">
        <v>24</v>
      </c>
      <c r="L28" s="117" t="s">
        <v>55</v>
      </c>
      <c r="M28" s="130" t="s">
        <v>61</v>
      </c>
      <c r="N28" s="130" t="s">
        <v>67</v>
      </c>
      <c r="O28" s="122" t="s">
        <v>21</v>
      </c>
      <c r="P28" s="118" t="s">
        <v>22</v>
      </c>
      <c r="Q28" s="118"/>
      <c r="R28" s="118" t="s">
        <v>68</v>
      </c>
      <c r="S28" s="118"/>
      <c r="T28" s="117" t="s">
        <v>24</v>
      </c>
    </row>
    <row r="29" spans="1:20" ht="18.75" customHeight="1">
      <c r="A29" s="119"/>
      <c r="B29" s="131"/>
      <c r="C29" s="131"/>
      <c r="D29" s="123"/>
      <c r="E29" s="118" t="s">
        <v>62</v>
      </c>
      <c r="F29" s="129" t="s">
        <v>63</v>
      </c>
      <c r="G29" s="118" t="s">
        <v>64</v>
      </c>
      <c r="H29" s="120" t="s">
        <v>65</v>
      </c>
      <c r="I29" s="119"/>
      <c r="L29" s="119"/>
      <c r="M29" s="131"/>
      <c r="N29" s="131"/>
      <c r="O29" s="123"/>
      <c r="P29" s="118" t="s">
        <v>62</v>
      </c>
      <c r="Q29" s="118" t="s">
        <v>63</v>
      </c>
      <c r="R29" s="118" t="s">
        <v>64</v>
      </c>
      <c r="S29" s="120" t="s">
        <v>65</v>
      </c>
      <c r="T29" s="119"/>
    </row>
    <row r="30" spans="1:21" ht="18.75" customHeight="1">
      <c r="A30" s="126">
        <v>13</v>
      </c>
      <c r="B30" s="126" t="str">
        <f ca="1">INDEX(OFFSET(Расклады!$A$1,INT((A30-1)/2)*25+18,2,6,5),J30,2)</f>
        <v>3♥</v>
      </c>
      <c r="C30" s="126" t="str">
        <f ca="1">INDEX(OFFSET(Расклады!$A$1,INT((A30-1)/2)*25+18,2,6,5),J30,3)</f>
        <v>E</v>
      </c>
      <c r="D30" s="124">
        <f ca="1">INDEX(OFFSET(Расклады!$A$1,INT((A30-1)/2)*25+18,2,6,5),J30,4)</f>
        <v>9</v>
      </c>
      <c r="E30" s="126">
        <f ca="1">INDEX(OFFSET(Расклады!$A$1,INT((A30-1)/2)*25+18,2,6,5),J30,5)-INDEX(OFFSET(Расклады!$A$1,INT((A30-1)/2)*25+18,2,6,6),J30,6)</f>
        <v>-140</v>
      </c>
      <c r="F30" s="124">
        <f>-P30</f>
        <v>140</v>
      </c>
      <c r="G30" s="126">
        <f>MATCH(E30+F30,{-10000,-10,20},1)-1</f>
        <v>1</v>
      </c>
      <c r="H30" s="126">
        <f>2-G30</f>
        <v>1</v>
      </c>
      <c r="I30" s="126">
        <f>IF(E30+F30&gt;10,MATCH(E30+F30,{0,20,50,90,130,170,220,270,320,370,430,500,600,750,900,1100,1300,1500,1750,2000,2250,3000,3500,4000},1)-1,0)-IF(E30+F30&lt;-10,MATCH(-E30-F30,{0,20,50,90,130,170,220,270,320,370,430,500,600,750,900,1100,1300,1500,1750,2000,2250,3000,3500,4000},1)-1,0)</f>
        <v>0</v>
      </c>
      <c r="J30" s="114">
        <f ca="1">MATCH(B25,OFFSET(Расклады!$A$1,INT((A30-1)/2)*25+18,2,6,1),0)</f>
        <v>3</v>
      </c>
      <c r="L30" s="126">
        <f>A30</f>
        <v>13</v>
      </c>
      <c r="M30" s="126" t="str">
        <f ca="1">INDEX(OFFSET(Расклады!$A$1,INT((L30-1)/2)*25+18,2,6,5),U30,2)</f>
        <v>3♥</v>
      </c>
      <c r="N30" s="126" t="str">
        <f ca="1">INDEX(OFFSET(Расклады!$A$1,INT((L30-1)/2)*25+18,2,6,5),U30,3)</f>
        <v>E</v>
      </c>
      <c r="O30" s="124">
        <f ca="1">INDEX(OFFSET(Расклады!$A$1,INT((L30-1)/2)*25+18,2,6,5),U30,4)</f>
        <v>9</v>
      </c>
      <c r="P30" s="126">
        <f ca="1">INDEX(OFFSET(Расклады!$A$1,INT((L30-1)/2)*25+18,2,6,5),U30,5)-INDEX(OFFSET(Расклады!$A$1,INT((L30-1)/2)*25+18,2,6,6),U30,6)</f>
        <v>-140</v>
      </c>
      <c r="Q30" s="124">
        <f>-E30</f>
        <v>140</v>
      </c>
      <c r="R30" s="126">
        <f>MATCH(P30+Q30,{-10000,-10,20},1)-1</f>
        <v>1</v>
      </c>
      <c r="S30" s="126">
        <f>2-R30</f>
        <v>1</v>
      </c>
      <c r="T30" s="126">
        <f>IF(P30+Q30&gt;10,MATCH(P30+Q30,{0,20,50,90,130,170,220,270,320,370,430,500,600,750,900,1100,1300,1500,1750,2000,2250,3000,3500,4000},1)-1,0)-IF(P30+Q30&lt;-10,MATCH(-P30-Q30,{0,20,50,90,130,170,220,270,320,370,430,500,600,750,900,1100,1300,1500,1750,2000,2250,3000,3500,4000},1)-1,0)</f>
        <v>0</v>
      </c>
      <c r="U30" s="114">
        <f ca="1">MATCH(M25,OFFSET(Расклады!$A$1,INT((L30-1)/2)*25+18,2,6,1),0)</f>
        <v>4</v>
      </c>
    </row>
    <row r="31" spans="1:21" ht="18.75" customHeight="1">
      <c r="A31" s="126">
        <v>14</v>
      </c>
      <c r="B31" s="126" t="str">
        <f ca="1">INDEX(OFFSET(Расклады!$A$1,INT((A31-1)/2)*25+18,14,6,5),J31,2)</f>
        <v>3NT</v>
      </c>
      <c r="C31" s="126" t="str">
        <f ca="1">INDEX(OFFSET(Расклады!$A$1,INT((A31-1)/2)*25+18,14,6,5),J31,3)</f>
        <v>E</v>
      </c>
      <c r="D31" s="124">
        <f ca="1">INDEX(OFFSET(Расклады!$A$1,INT((A31-1)/2)*25+18,14,6,5),J31,4)</f>
        <v>9</v>
      </c>
      <c r="E31" s="126">
        <f ca="1">INDEX(OFFSET(Расклады!$A$1,INT((A31-1)/2)*25+18,14,6,5),J31,5)-INDEX(OFFSET(Расклады!$A$1,INT((A31-1)/2)*25+18,14,6,6),J31,6)</f>
        <v>-400</v>
      </c>
      <c r="F31" s="124">
        <f>-P31</f>
        <v>-50</v>
      </c>
      <c r="G31" s="126">
        <f>MATCH(E31+F31,{-10000,-10,20},1)-1</f>
        <v>0</v>
      </c>
      <c r="H31" s="126">
        <f>2-G31</f>
        <v>2</v>
      </c>
      <c r="I31" s="126">
        <f>IF(E31+F31&gt;10,MATCH(E31+F31,{0,20,50,90,130,170,220,270,320,370,430,500,600,750,900,1100,1300,1500,1750,2000,2250,3000,3500,4000},1)-1,0)-IF(E31+F31&lt;-10,MATCH(-E31-F31,{0,20,50,90,130,170,220,270,320,370,430,500,600,750,900,1100,1300,1500,1750,2000,2250,3000,3500,4000},1)-1,0)</f>
        <v>-10</v>
      </c>
      <c r="J31" s="114">
        <f ca="1">MATCH(B25,OFFSET(Расклады!$A$1,INT((A30-1)/2)*25+18,14,6,1),0)</f>
        <v>3</v>
      </c>
      <c r="L31" s="126">
        <f>A31</f>
        <v>14</v>
      </c>
      <c r="M31" s="126" t="str">
        <f ca="1">INDEX(OFFSET(Расклады!$A$1,INT((L31-1)/2)*25+18,14,6,5),U31,2)</f>
        <v>6♣</v>
      </c>
      <c r="N31" s="126" t="str">
        <f ca="1">INDEX(OFFSET(Расклады!$A$1,INT((L31-1)/2)*25+18,14,6,5),U31,3)</f>
        <v>E</v>
      </c>
      <c r="O31" s="124">
        <f ca="1">INDEX(OFFSET(Расклады!$A$1,INT((L31-1)/2)*25+18,14,6,5),U31,4)</f>
        <v>11</v>
      </c>
      <c r="P31" s="126">
        <f ca="1">INDEX(OFFSET(Расклады!$A$1,INT((L31-1)/2)*25+18,14,6,5),U31,5)-INDEX(OFFSET(Расклады!$A$1,INT((L31-1)/2)*25+18,14,6,6),U31,6)</f>
        <v>50</v>
      </c>
      <c r="Q31" s="124">
        <f>-E31</f>
        <v>400</v>
      </c>
      <c r="R31" s="126">
        <f>MATCH(P31+Q31,{-10000,-10,20},1)-1</f>
        <v>2</v>
      </c>
      <c r="S31" s="126">
        <f>2-R31</f>
        <v>0</v>
      </c>
      <c r="T31" s="126">
        <f>IF(P31+Q31&gt;10,MATCH(P31+Q31,{0,20,50,90,130,170,220,270,320,370,430,500,600,750,900,1100,1300,1500,1750,2000,2250,3000,3500,4000},1)-1,0)-IF(P31+Q31&lt;-10,MATCH(-P31-Q31,{0,20,50,90,130,170,220,270,320,370,430,500,600,750,900,1100,1300,1500,1750,2000,2250,3000,3500,4000},1)-1,0)</f>
        <v>10</v>
      </c>
      <c r="U31" s="114">
        <f ca="1">MATCH(M25,OFFSET(Расклады!$A$1,INT((L30-1)/2)*25+18,14,6,1),0)</f>
        <v>4</v>
      </c>
    </row>
    <row r="32" spans="1:21" ht="18.75" customHeight="1">
      <c r="A32" s="126">
        <v>15</v>
      </c>
      <c r="B32" s="126" t="str">
        <f ca="1">INDEX(OFFSET(Расклады!$A$1,INT((A32-1)/2)*25+18,2,6,5),J32,2)</f>
        <v>2♥</v>
      </c>
      <c r="C32" s="126" t="str">
        <f ca="1">INDEX(OFFSET(Расклады!$A$1,INT((A32-1)/2)*25+18,2,6,5),J32,3)</f>
        <v>S</v>
      </c>
      <c r="D32" s="124">
        <f ca="1">INDEX(OFFSET(Расклады!$A$1,INT((A32-1)/2)*25+18,2,6,5),J32,4)</f>
        <v>5</v>
      </c>
      <c r="E32" s="126">
        <f ca="1">INDEX(OFFSET(Расклады!$A$1,INT((A32-1)/2)*25+18,2,6,5),J32,5)-INDEX(OFFSET(Расклады!$A$1,INT((A32-1)/2)*25+18,2,6,6),J32,6)</f>
        <v>-300</v>
      </c>
      <c r="F32" s="124">
        <f>-P32</f>
        <v>-110</v>
      </c>
      <c r="G32" s="126">
        <f>MATCH(E32+F32,{-10000,-10,20},1)-1</f>
        <v>0</v>
      </c>
      <c r="H32" s="126">
        <f>2-G32</f>
        <v>2</v>
      </c>
      <c r="I32" s="126">
        <f>IF(E32+F32&gt;10,MATCH(E32+F32,{0,20,50,90,130,170,220,270,320,370,430,500,600,750,900,1100,1300,1500,1750,2000,2250,3000,3500,4000},1)-1,0)-IF(E32+F32&lt;-10,MATCH(-E32-F32,{0,20,50,90,130,170,220,270,320,370,430,500,600,750,900,1100,1300,1500,1750,2000,2250,3000,3500,4000},1)-1,0)</f>
        <v>-9</v>
      </c>
      <c r="J32" s="114">
        <f ca="1">MATCH(B25,OFFSET(Расклады!$A$1,INT((A32-1)/2)*25+18,2,6,1),0)</f>
        <v>6</v>
      </c>
      <c r="L32" s="126">
        <f>A32</f>
        <v>15</v>
      </c>
      <c r="M32" s="126" t="str">
        <f ca="1">INDEX(OFFSET(Расклады!$A$1,INT((L32-1)/2)*25+18,2,6,5),U32,2)</f>
        <v>3♣</v>
      </c>
      <c r="N32" s="126" t="str">
        <f ca="1">INDEX(OFFSET(Расклады!$A$1,INT((L32-1)/2)*25+18,2,6,5),U32,3)</f>
        <v>N</v>
      </c>
      <c r="O32" s="124">
        <f ca="1">INDEX(OFFSET(Расклады!$A$1,INT((L32-1)/2)*25+18,2,6,5),U32,4)</f>
        <v>9</v>
      </c>
      <c r="P32" s="126">
        <f ca="1">INDEX(OFFSET(Расклады!$A$1,INT((L32-1)/2)*25+18,2,6,5),U32,5)-INDEX(OFFSET(Расклады!$A$1,INT((L32-1)/2)*25+18,2,6,6),U32,6)</f>
        <v>110</v>
      </c>
      <c r="Q32" s="124">
        <f>-E32</f>
        <v>300</v>
      </c>
      <c r="R32" s="126">
        <f>MATCH(P32+Q32,{-10000,-10,20},1)-1</f>
        <v>2</v>
      </c>
      <c r="S32" s="126">
        <f>2-R32</f>
        <v>0</v>
      </c>
      <c r="T32" s="126">
        <f>IF(P32+Q32&gt;10,MATCH(P32+Q32,{0,20,50,90,130,170,220,270,320,370,430,500,600,750,900,1100,1300,1500,1750,2000,2250,3000,3500,4000},1)-1,0)-IF(P32+Q32&lt;-10,MATCH(-P32-Q32,{0,20,50,90,130,170,220,270,320,370,430,500,600,750,900,1100,1300,1500,1750,2000,2250,3000,3500,4000},1)-1,0)</f>
        <v>9</v>
      </c>
      <c r="U32" s="114">
        <f ca="1">MATCH(M25,OFFSET(Расклады!$A$1,INT((L32-1)/2)*25+18,2,6,1),0)</f>
        <v>5</v>
      </c>
    </row>
    <row r="33" spans="1:21" ht="18.75" customHeight="1">
      <c r="A33" s="126">
        <v>16</v>
      </c>
      <c r="B33" s="126" t="str">
        <f ca="1">INDEX(OFFSET(Расклады!$A$1,INT((A33-1)/2)*25+18,14,6,5),J33,2)</f>
        <v>2♠</v>
      </c>
      <c r="C33" s="126" t="str">
        <f ca="1">INDEX(OFFSET(Расклады!$A$1,INT((A33-1)/2)*25+18,14,6,5),J33,3)</f>
        <v>S</v>
      </c>
      <c r="D33" s="124">
        <f ca="1">INDEX(OFFSET(Расклады!$A$1,INT((A33-1)/2)*25+18,14,6,5),J33,4)</f>
        <v>8</v>
      </c>
      <c r="E33" s="126">
        <f ca="1">INDEX(OFFSET(Расклады!$A$1,INT((A33-1)/2)*25+18,14,6,5),J33,5)-INDEX(OFFSET(Расклады!$A$1,INT((A33-1)/2)*25+18,14,6,6),J33,6)</f>
        <v>110</v>
      </c>
      <c r="F33" s="124">
        <f>-P33</f>
        <v>170</v>
      </c>
      <c r="G33" s="126">
        <f>MATCH(E33+F33,{-10000,-10,20},1)-1</f>
        <v>2</v>
      </c>
      <c r="H33" s="126">
        <f>2-G33</f>
        <v>0</v>
      </c>
      <c r="I33" s="126">
        <f>IF(E33+F33&gt;10,MATCH(E33+F33,{0,20,50,90,130,170,220,270,320,370,430,500,600,750,900,1100,1300,1500,1750,2000,2250,3000,3500,4000},1)-1,0)-IF(E33+F33&lt;-10,MATCH(-E33-F33,{0,20,50,90,130,170,220,270,320,370,430,500,600,750,900,1100,1300,1500,1750,2000,2250,3000,3500,4000},1)-1,0)</f>
        <v>7</v>
      </c>
      <c r="J33" s="114">
        <f ca="1">MATCH(B25,OFFSET(Расклады!$A$1,INT((A33-1)/2)*25+18,2,6,1),0)</f>
        <v>6</v>
      </c>
      <c r="L33" s="126">
        <f>A33</f>
        <v>16</v>
      </c>
      <c r="M33" s="126" t="str">
        <f ca="1">INDEX(OFFSET(Расклады!$A$1,INT((L33-1)/2)*25+18,14,6,5),U33,2)</f>
        <v>2♥</v>
      </c>
      <c r="N33" s="126" t="str">
        <f ca="1">INDEX(OFFSET(Расклады!$A$1,INT((L33-1)/2)*25+18,14,6,5),U33,3)</f>
        <v>E</v>
      </c>
      <c r="O33" s="124">
        <f ca="1">INDEX(OFFSET(Расклады!$A$1,INT((L33-1)/2)*25+18,14,6,5),U33,4)</f>
        <v>10</v>
      </c>
      <c r="P33" s="126">
        <f ca="1">INDEX(OFFSET(Расклады!$A$1,INT((L33-1)/2)*25+18,14,6,5),U33,5)-INDEX(OFFSET(Расклады!$A$1,INT((L33-1)/2)*25+18,14,6,6),U33,6)</f>
        <v>-170</v>
      </c>
      <c r="Q33" s="124">
        <f>-E33</f>
        <v>-110</v>
      </c>
      <c r="R33" s="126">
        <f>MATCH(P33+Q33,{-10000,-10,20},1)-1</f>
        <v>0</v>
      </c>
      <c r="S33" s="126">
        <f>2-R33</f>
        <v>2</v>
      </c>
      <c r="T33" s="126">
        <f>IF(P33+Q33&gt;10,MATCH(P33+Q33,{0,20,50,90,130,170,220,270,320,370,430,500,600,750,900,1100,1300,1500,1750,2000,2250,3000,3500,4000},1)-1,0)-IF(P33+Q33&lt;-10,MATCH(-P33-Q33,{0,20,50,90,130,170,220,270,320,370,430,500,600,750,900,1100,1300,1500,1750,2000,2250,3000,3500,4000},1)-1,0)</f>
        <v>-7</v>
      </c>
      <c r="U33" s="114">
        <f ca="1">MATCH(M25,OFFSET(Расклады!$A$1,INT((L33-1)/2)*25+18,2,6,1),0)</f>
        <v>5</v>
      </c>
    </row>
    <row r="34" spans="1:19" ht="18.75" customHeight="1">
      <c r="A34" s="116"/>
      <c r="B34" s="125"/>
      <c r="C34" s="125"/>
      <c r="D34" s="125"/>
      <c r="E34" s="125">
        <f>SUM(I29:I33)</f>
        <v>-12</v>
      </c>
      <c r="F34" s="125"/>
      <c r="G34" s="121"/>
      <c r="H34" s="121"/>
      <c r="L34" s="116"/>
      <c r="M34" s="125"/>
      <c r="N34" s="125"/>
      <c r="O34" s="125"/>
      <c r="P34" s="125">
        <f>SUM(T29:T33)</f>
        <v>12</v>
      </c>
      <c r="Q34" s="116"/>
      <c r="R34" s="121"/>
      <c r="S34" s="121"/>
    </row>
    <row r="35" spans="5:19" s="115" customFormat="1" ht="18.75" customHeight="1">
      <c r="E35" s="115" t="s">
        <v>66</v>
      </c>
      <c r="G35" s="127">
        <f>(MATCH(E34,{-10000,-12,-9,-6,-2,3,7,10,13},1)-5)/2+2</f>
        <v>0.5</v>
      </c>
      <c r="H35" s="128">
        <f>4-G35</f>
        <v>3.5</v>
      </c>
      <c r="I35" s="125"/>
      <c r="P35" s="115" t="s">
        <v>66</v>
      </c>
      <c r="R35" s="127">
        <f>(MATCH(P34,{-10000,-12,-9,-6,-2,3,7,10,13},1)-5)/2+2</f>
        <v>3.5</v>
      </c>
      <c r="S35" s="128">
        <f>4-R35</f>
        <v>0.5</v>
      </c>
    </row>
    <row r="37" spans="1:20" ht="30.75" customHeight="1">
      <c r="A37" s="115"/>
      <c r="B37" s="115">
        <v>1</v>
      </c>
      <c r="D37" s="147">
        <f>SUM(G42:G45)+G47</f>
        <v>7.5</v>
      </c>
      <c r="E37" s="147">
        <f>SUM(H42:H45)+H47</f>
        <v>4.5</v>
      </c>
      <c r="F37" s="115">
        <v>5</v>
      </c>
      <c r="G37" s="115"/>
      <c r="H37" s="115"/>
      <c r="I37" s="115"/>
      <c r="J37" s="115"/>
      <c r="K37" s="115"/>
      <c r="L37" s="115"/>
      <c r="M37" s="115">
        <f>F37</f>
        <v>5</v>
      </c>
      <c r="O37" s="147">
        <f>SUM(R42:R45)+R47</f>
        <v>4.5</v>
      </c>
      <c r="P37" s="147">
        <f>SUM(S42:S45)+S47</f>
        <v>7.5</v>
      </c>
      <c r="Q37" s="115">
        <f>B37</f>
        <v>1</v>
      </c>
      <c r="R37" s="115"/>
      <c r="S37" s="115"/>
      <c r="T37" s="115"/>
    </row>
    <row r="38" spans="1:20" ht="11.25" customHeight="1">
      <c r="A38" s="115"/>
      <c r="B38" s="115" t="str">
        <f>VLOOKUP(B37,Команды!$A$6:$B$17,2,1)</f>
        <v>НеперВ</v>
      </c>
      <c r="E38" s="115"/>
      <c r="F38" s="115" t="str">
        <f>VLOOKUP(F37,Команды!$A$6:$B$17,2,1)</f>
        <v>Никак</v>
      </c>
      <c r="G38" s="115"/>
      <c r="H38" s="115"/>
      <c r="I38" s="115"/>
      <c r="J38" s="115"/>
      <c r="K38" s="115"/>
      <c r="L38" s="115"/>
      <c r="M38" s="115" t="str">
        <f>F38</f>
        <v>Никак</v>
      </c>
      <c r="P38" s="115"/>
      <c r="Q38" s="115" t="str">
        <f>B38</f>
        <v>НеперВ</v>
      </c>
      <c r="R38" s="115"/>
      <c r="S38" s="115"/>
      <c r="T38" s="115"/>
    </row>
    <row r="40" spans="1:20" ht="18.75" customHeight="1">
      <c r="A40" s="117" t="s">
        <v>55</v>
      </c>
      <c r="B40" s="130" t="s">
        <v>61</v>
      </c>
      <c r="C40" s="130" t="s">
        <v>67</v>
      </c>
      <c r="D40" s="122" t="s">
        <v>21</v>
      </c>
      <c r="E40" s="118" t="s">
        <v>22</v>
      </c>
      <c r="F40" s="118"/>
      <c r="G40" s="118" t="s">
        <v>68</v>
      </c>
      <c r="H40" s="118"/>
      <c r="I40" s="117" t="s">
        <v>24</v>
      </c>
      <c r="L40" s="117" t="s">
        <v>55</v>
      </c>
      <c r="M40" s="130" t="s">
        <v>61</v>
      </c>
      <c r="N40" s="130" t="s">
        <v>67</v>
      </c>
      <c r="O40" s="122" t="s">
        <v>21</v>
      </c>
      <c r="P40" s="118" t="s">
        <v>22</v>
      </c>
      <c r="Q40" s="118"/>
      <c r="R40" s="118" t="s">
        <v>68</v>
      </c>
      <c r="S40" s="118"/>
      <c r="T40" s="117" t="s">
        <v>24</v>
      </c>
    </row>
    <row r="41" spans="1:20" ht="18.75" customHeight="1">
      <c r="A41" s="119"/>
      <c r="B41" s="131"/>
      <c r="C41" s="131"/>
      <c r="D41" s="123"/>
      <c r="E41" s="118" t="s">
        <v>62</v>
      </c>
      <c r="F41" s="129" t="s">
        <v>63</v>
      </c>
      <c r="G41" s="118" t="s">
        <v>64</v>
      </c>
      <c r="H41" s="120" t="s">
        <v>65</v>
      </c>
      <c r="I41" s="119"/>
      <c r="L41" s="119"/>
      <c r="M41" s="131"/>
      <c r="N41" s="131"/>
      <c r="O41" s="123"/>
      <c r="P41" s="118" t="s">
        <v>62</v>
      </c>
      <c r="Q41" s="118" t="s">
        <v>63</v>
      </c>
      <c r="R41" s="118" t="s">
        <v>64</v>
      </c>
      <c r="S41" s="120" t="s">
        <v>65</v>
      </c>
      <c r="T41" s="119"/>
    </row>
    <row r="42" spans="1:21" ht="18.75" customHeight="1">
      <c r="A42" s="126">
        <v>17</v>
      </c>
      <c r="B42" s="126" t="str">
        <f ca="1">INDEX(OFFSET(Расклады!$A$1,INT((A42-1)/2)*25+18,2,6,5),J42,2)</f>
        <v>3NT</v>
      </c>
      <c r="C42" s="126" t="str">
        <f ca="1">INDEX(OFFSET(Расклады!$A$1,INT((A42-1)/2)*25+18,2,6,5),J42,3)</f>
        <v>N</v>
      </c>
      <c r="D42" s="124">
        <f ca="1">INDEX(OFFSET(Расклады!$A$1,INT((A42-1)/2)*25+18,2,6,5),J42,4)</f>
        <v>11</v>
      </c>
      <c r="E42" s="126">
        <f ca="1">INDEX(OFFSET(Расклады!$A$1,INT((A42-1)/2)*25+18,2,6,5),J42,5)-INDEX(OFFSET(Расклады!$A$1,INT((A42-1)/2)*25+18,2,6,6),J42,6)</f>
        <v>460</v>
      </c>
      <c r="F42" s="124">
        <f>-P42</f>
        <v>-460</v>
      </c>
      <c r="G42" s="126">
        <f>MATCH(E42+F42,{-10000,-10,20},1)-1</f>
        <v>1</v>
      </c>
      <c r="H42" s="126">
        <f>2-G42</f>
        <v>1</v>
      </c>
      <c r="I42" s="126">
        <f>IF(E42+F42&gt;10,MATCH(E42+F42,{0,20,50,90,130,170,220,270,320,370,430,500,600,750,900,1100,1300,1500,1750,2000,2250,3000,3500,4000},1)-1,0)-IF(E42+F42&lt;-10,MATCH(-E42-F42,{0,20,50,90,130,170,220,270,320,370,430,500,600,750,900,1100,1300,1500,1750,2000,2250,3000,3500,4000},1)-1,0)</f>
        <v>0</v>
      </c>
      <c r="J42" s="114">
        <f ca="1">MATCH(B37,OFFSET(Расклады!$A$1,INT((A42-1)/2)*25+18,2,6,1),0)</f>
        <v>5</v>
      </c>
      <c r="L42" s="126">
        <f>A42</f>
        <v>17</v>
      </c>
      <c r="M42" s="126" t="str">
        <f ca="1">INDEX(OFFSET(Расклады!$A$1,INT((L42-1)/2)*25+18,2,6,5),U42,2)</f>
        <v>3NT</v>
      </c>
      <c r="N42" s="126" t="str">
        <f ca="1">INDEX(OFFSET(Расклады!$A$1,INT((L42-1)/2)*25+18,2,6,5),U42,3)</f>
        <v>N</v>
      </c>
      <c r="O42" s="124">
        <f ca="1">INDEX(OFFSET(Расклады!$A$1,INT((L42-1)/2)*25+18,2,6,5),U42,4)</f>
        <v>11</v>
      </c>
      <c r="P42" s="126">
        <f ca="1">INDEX(OFFSET(Расклады!$A$1,INT((L42-1)/2)*25+18,2,6,5),U42,5)-INDEX(OFFSET(Расклады!$A$1,INT((L42-1)/2)*25+18,2,6,6),U42,6)</f>
        <v>460</v>
      </c>
      <c r="Q42" s="124">
        <f>-E42</f>
        <v>-460</v>
      </c>
      <c r="R42" s="126">
        <f>MATCH(P42+Q42,{-10000,-10,20},1)-1</f>
        <v>1</v>
      </c>
      <c r="S42" s="126">
        <f>2-R42</f>
        <v>1</v>
      </c>
      <c r="T42" s="126">
        <f>IF(P42+Q42&gt;10,MATCH(P42+Q42,{0,20,50,90,130,170,220,270,320,370,430,500,600,750,900,1100,1300,1500,1750,2000,2250,3000,3500,4000},1)-1,0)-IF(P42+Q42&lt;-10,MATCH(-P42-Q42,{0,20,50,90,130,170,220,270,320,370,430,500,600,750,900,1100,1300,1500,1750,2000,2250,3000,3500,4000},1)-1,0)</f>
        <v>0</v>
      </c>
      <c r="U42" s="114">
        <f ca="1">MATCH(M37,OFFSET(Расклады!$A$1,INT((L42-1)/2)*25+18,2,6,1),0)</f>
        <v>6</v>
      </c>
    </row>
    <row r="43" spans="1:21" ht="18.75" customHeight="1">
      <c r="A43" s="126">
        <v>18</v>
      </c>
      <c r="B43" s="126" t="str">
        <f ca="1">INDEX(OFFSET(Расклады!$A$1,INT((A43-1)/2)*25+18,14,6,5),J43,2)</f>
        <v>2♥</v>
      </c>
      <c r="C43" s="126" t="str">
        <f ca="1">INDEX(OFFSET(Расклады!$A$1,INT((A43-1)/2)*25+18,14,6,5),J43,3)</f>
        <v>W</v>
      </c>
      <c r="D43" s="124">
        <f ca="1">INDEX(OFFSET(Расклады!$A$1,INT((A43-1)/2)*25+18,14,6,5),J43,4)</f>
        <v>9</v>
      </c>
      <c r="E43" s="126">
        <f ca="1">INDEX(OFFSET(Расклады!$A$1,INT((A43-1)/2)*25+18,14,6,5),J43,5)-INDEX(OFFSET(Расклады!$A$1,INT((A43-1)/2)*25+18,14,6,6),J43,6)</f>
        <v>-140</v>
      </c>
      <c r="F43" s="124">
        <f>-P43</f>
        <v>400</v>
      </c>
      <c r="G43" s="126">
        <f>MATCH(E43+F43,{-10000,-10,20},1)-1</f>
        <v>2</v>
      </c>
      <c r="H43" s="126">
        <f>2-G43</f>
        <v>0</v>
      </c>
      <c r="I43" s="126">
        <f>IF(E43+F43&gt;10,MATCH(E43+F43,{0,20,50,90,130,170,220,270,320,370,430,500,600,750,900,1100,1300,1500,1750,2000,2250,3000,3500,4000},1)-1,0)-IF(E43+F43&lt;-10,MATCH(-E43-F43,{0,20,50,90,130,170,220,270,320,370,430,500,600,750,900,1100,1300,1500,1750,2000,2250,3000,3500,4000},1)-1,0)</f>
        <v>6</v>
      </c>
      <c r="J43" s="114">
        <f ca="1">MATCH(B37,OFFSET(Расклады!$A$1,INT((A42-1)/2)*25+18,14,6,1),0)</f>
        <v>5</v>
      </c>
      <c r="L43" s="126">
        <f>A43</f>
        <v>18</v>
      </c>
      <c r="M43" s="126" t="str">
        <f ca="1">INDEX(OFFSET(Расклады!$A$1,INT((L43-1)/2)*25+18,14,6,5),U43,2)</f>
        <v>3NT</v>
      </c>
      <c r="N43" s="126" t="str">
        <f ca="1">INDEX(OFFSET(Расклады!$A$1,INT((L43-1)/2)*25+18,14,6,5),U43,3)</f>
        <v>E</v>
      </c>
      <c r="O43" s="124">
        <f ca="1">INDEX(OFFSET(Расклады!$A$1,INT((L43-1)/2)*25+18,14,6,5),U43,4)</f>
        <v>9</v>
      </c>
      <c r="P43" s="126">
        <f ca="1">INDEX(OFFSET(Расклады!$A$1,INT((L43-1)/2)*25+18,14,6,5),U43,5)-INDEX(OFFSET(Расклады!$A$1,INT((L43-1)/2)*25+18,14,6,6),U43,6)</f>
        <v>-400</v>
      </c>
      <c r="Q43" s="124">
        <f>-E43</f>
        <v>140</v>
      </c>
      <c r="R43" s="126">
        <f>MATCH(P43+Q43,{-10000,-10,20},1)-1</f>
        <v>0</v>
      </c>
      <c r="S43" s="126">
        <f>2-R43</f>
        <v>2</v>
      </c>
      <c r="T43" s="126">
        <f>IF(P43+Q43&gt;10,MATCH(P43+Q43,{0,20,50,90,130,170,220,270,320,370,430,500,600,750,900,1100,1300,1500,1750,2000,2250,3000,3500,4000},1)-1,0)-IF(P43+Q43&lt;-10,MATCH(-P43-Q43,{0,20,50,90,130,170,220,270,320,370,430,500,600,750,900,1100,1300,1500,1750,2000,2250,3000,3500,4000},1)-1,0)</f>
        <v>-6</v>
      </c>
      <c r="U43" s="114">
        <f ca="1">MATCH(M37,OFFSET(Расклады!$A$1,INT((L42-1)/2)*25+18,14,6,1),0)</f>
        <v>6</v>
      </c>
    </row>
    <row r="44" spans="1:21" ht="18.75" customHeight="1">
      <c r="A44" s="126">
        <v>19</v>
      </c>
      <c r="B44" s="126" t="str">
        <f ca="1">INDEX(OFFSET(Расклады!$A$1,INT((A44-1)/2)*25+18,2,6,5),J44,2)</f>
        <v>4♠</v>
      </c>
      <c r="C44" s="126" t="str">
        <f ca="1">INDEX(OFFSET(Расклады!$A$1,INT((A44-1)/2)*25+18,2,6,5),J44,3)</f>
        <v>N</v>
      </c>
      <c r="D44" s="124">
        <f ca="1">INDEX(OFFSET(Расклады!$A$1,INT((A44-1)/2)*25+18,2,6,5),J44,4)</f>
        <v>10</v>
      </c>
      <c r="E44" s="126">
        <f ca="1">INDEX(OFFSET(Расклады!$A$1,INT((A44-1)/2)*25+18,2,6,5),J44,5)-INDEX(OFFSET(Расклады!$A$1,INT((A44-1)/2)*25+18,2,6,6),J44,6)</f>
        <v>420</v>
      </c>
      <c r="F44" s="124">
        <f>-P44</f>
        <v>-420</v>
      </c>
      <c r="G44" s="126">
        <f>MATCH(E44+F44,{-10000,-10,20},1)-1</f>
        <v>1</v>
      </c>
      <c r="H44" s="126">
        <f>2-G44</f>
        <v>1</v>
      </c>
      <c r="I44" s="126">
        <f>IF(E44+F44&gt;10,MATCH(E44+F44,{0,20,50,90,130,170,220,270,320,370,430,500,600,750,900,1100,1300,1500,1750,2000,2250,3000,3500,4000},1)-1,0)-IF(E44+F44&lt;-10,MATCH(-E44-F44,{0,20,50,90,130,170,220,270,320,370,430,500,600,750,900,1100,1300,1500,1750,2000,2250,3000,3500,4000},1)-1,0)</f>
        <v>0</v>
      </c>
      <c r="J44" s="114">
        <f ca="1">MATCH(B37,OFFSET(Расклады!$A$1,INT((A44-1)/2)*25+18,2,6,1),0)</f>
        <v>6</v>
      </c>
      <c r="L44" s="126">
        <f>A44</f>
        <v>19</v>
      </c>
      <c r="M44" s="126" t="str">
        <f ca="1">INDEX(OFFSET(Расклады!$A$1,INT((L44-1)/2)*25+18,2,6,5),U44,2)</f>
        <v>4♠</v>
      </c>
      <c r="N44" s="126" t="str">
        <f ca="1">INDEX(OFFSET(Расклады!$A$1,INT((L44-1)/2)*25+18,2,6,5),U44,3)</f>
        <v>N</v>
      </c>
      <c r="O44" s="124">
        <f ca="1">INDEX(OFFSET(Расклады!$A$1,INT((L44-1)/2)*25+18,2,6,5),U44,4)</f>
        <v>10</v>
      </c>
      <c r="P44" s="126">
        <f ca="1">INDEX(OFFSET(Расклады!$A$1,INT((L44-1)/2)*25+18,2,6,5),U44,5)-INDEX(OFFSET(Расклады!$A$1,INT((L44-1)/2)*25+18,2,6,6),U44,6)</f>
        <v>420</v>
      </c>
      <c r="Q44" s="124">
        <f>-E44</f>
        <v>-420</v>
      </c>
      <c r="R44" s="126">
        <f>MATCH(P44+Q44,{-10000,-10,20},1)-1</f>
        <v>1</v>
      </c>
      <c r="S44" s="126">
        <f>2-R44</f>
        <v>1</v>
      </c>
      <c r="T44" s="126">
        <f>IF(P44+Q44&gt;10,MATCH(P44+Q44,{0,20,50,90,130,170,220,270,320,370,430,500,600,750,900,1100,1300,1500,1750,2000,2250,3000,3500,4000},1)-1,0)-IF(P44+Q44&lt;-10,MATCH(-P44-Q44,{0,20,50,90,130,170,220,270,320,370,430,500,600,750,900,1100,1300,1500,1750,2000,2250,3000,3500,4000},1)-1,0)</f>
        <v>0</v>
      </c>
      <c r="U44" s="114">
        <f ca="1">MATCH(M37,OFFSET(Расклады!$A$1,INT((L44-1)/2)*25+18,2,6,1),0)</f>
        <v>5</v>
      </c>
    </row>
    <row r="45" spans="1:21" ht="18.75" customHeight="1">
      <c r="A45" s="126">
        <v>20</v>
      </c>
      <c r="B45" s="126" t="str">
        <f ca="1">INDEX(OFFSET(Расклады!$A$1,INT((A45-1)/2)*25+18,14,6,5),J45,2)</f>
        <v>1NT</v>
      </c>
      <c r="C45" s="126" t="str">
        <f ca="1">INDEX(OFFSET(Расклады!$A$1,INT((A45-1)/2)*25+18,14,6,5),J45,3)</f>
        <v>N</v>
      </c>
      <c r="D45" s="124">
        <f ca="1">INDEX(OFFSET(Расклады!$A$1,INT((A45-1)/2)*25+18,14,6,5),J45,4)</f>
        <v>7</v>
      </c>
      <c r="E45" s="126">
        <f ca="1">INDEX(OFFSET(Расклады!$A$1,INT((A45-1)/2)*25+18,14,6,5),J45,5)-INDEX(OFFSET(Расклады!$A$1,INT((A45-1)/2)*25+18,14,6,6),J45,6)</f>
        <v>90</v>
      </c>
      <c r="F45" s="124">
        <f>-P45</f>
        <v>-90</v>
      </c>
      <c r="G45" s="126">
        <f>MATCH(E45+F45,{-10000,-10,20},1)-1</f>
        <v>1</v>
      </c>
      <c r="H45" s="126">
        <f>2-G45</f>
        <v>1</v>
      </c>
      <c r="I45" s="126">
        <f>IF(E45+F45&gt;10,MATCH(E45+F45,{0,20,50,90,130,170,220,270,320,370,430,500,600,750,900,1100,1300,1500,1750,2000,2250,3000,3500,4000},1)-1,0)-IF(E45+F45&lt;-10,MATCH(-E45-F45,{0,20,50,90,130,170,220,270,320,370,430,500,600,750,900,1100,1300,1500,1750,2000,2250,3000,3500,4000},1)-1,0)</f>
        <v>0</v>
      </c>
      <c r="J45" s="114">
        <f ca="1">MATCH(B37,OFFSET(Расклады!$A$1,INT((A45-1)/2)*25+18,2,6,1),0)</f>
        <v>6</v>
      </c>
      <c r="L45" s="126">
        <f>A45</f>
        <v>20</v>
      </c>
      <c r="M45" s="126" t="str">
        <f ca="1">INDEX(OFFSET(Расклады!$A$1,INT((L45-1)/2)*25+18,14,6,5),U45,2)</f>
        <v>1NT</v>
      </c>
      <c r="N45" s="126" t="str">
        <f ca="1">INDEX(OFFSET(Расклады!$A$1,INT((L45-1)/2)*25+18,14,6,5),U45,3)</f>
        <v>N</v>
      </c>
      <c r="O45" s="124">
        <f ca="1">INDEX(OFFSET(Расклады!$A$1,INT((L45-1)/2)*25+18,14,6,5),U45,4)</f>
        <v>7</v>
      </c>
      <c r="P45" s="126">
        <f ca="1">INDEX(OFFSET(Расклады!$A$1,INT((L45-1)/2)*25+18,14,6,5),U45,5)-INDEX(OFFSET(Расклады!$A$1,INT((L45-1)/2)*25+18,14,6,6),U45,6)</f>
        <v>90</v>
      </c>
      <c r="Q45" s="124">
        <f>-E45</f>
        <v>-90</v>
      </c>
      <c r="R45" s="126">
        <f>MATCH(P45+Q45,{-10000,-10,20},1)-1</f>
        <v>1</v>
      </c>
      <c r="S45" s="126">
        <f>2-R45</f>
        <v>1</v>
      </c>
      <c r="T45" s="126">
        <f>IF(P45+Q45&gt;10,MATCH(P45+Q45,{0,20,50,90,130,170,220,270,320,370,430,500,600,750,900,1100,1300,1500,1750,2000,2250,3000,3500,4000},1)-1,0)-IF(P45+Q45&lt;-10,MATCH(-P45-Q45,{0,20,50,90,130,170,220,270,320,370,430,500,600,750,900,1100,1300,1500,1750,2000,2250,3000,3500,4000},1)-1,0)</f>
        <v>0</v>
      </c>
      <c r="U45" s="114">
        <f ca="1">MATCH(M37,OFFSET(Расклады!$A$1,INT((L45-1)/2)*25+18,2,6,1),0)</f>
        <v>5</v>
      </c>
    </row>
    <row r="46" spans="1:19" ht="18.75" customHeight="1">
      <c r="A46" s="116"/>
      <c r="B46" s="125"/>
      <c r="C46" s="125"/>
      <c r="D46" s="125"/>
      <c r="E46" s="125">
        <f>SUM(I41:I45)</f>
        <v>6</v>
      </c>
      <c r="F46" s="125"/>
      <c r="G46" s="121"/>
      <c r="H46" s="121"/>
      <c r="L46" s="116"/>
      <c r="M46" s="125"/>
      <c r="N46" s="125"/>
      <c r="O46" s="125"/>
      <c r="P46" s="125">
        <f>SUM(T41:T45)</f>
        <v>-6</v>
      </c>
      <c r="Q46" s="116"/>
      <c r="R46" s="121"/>
      <c r="S46" s="121"/>
    </row>
    <row r="47" spans="5:19" s="115" customFormat="1" ht="18.75" customHeight="1">
      <c r="E47" s="115" t="s">
        <v>66</v>
      </c>
      <c r="G47" s="127">
        <f>(MATCH(E46,{-10000,-12,-9,-6,-2,3,7,10,13},1)-5)/2+2</f>
        <v>2.5</v>
      </c>
      <c r="H47" s="128">
        <f>4-G47</f>
        <v>1.5</v>
      </c>
      <c r="I47" s="125"/>
      <c r="P47" s="115" t="s">
        <v>66</v>
      </c>
      <c r="R47" s="127">
        <f>(MATCH(P46,{-10000,-12,-9,-6,-2,3,7,10,13},1)-5)/2+2</f>
        <v>1.5</v>
      </c>
      <c r="S47" s="128">
        <f>4-R47</f>
        <v>2.5</v>
      </c>
    </row>
    <row r="49" spans="1:20" ht="30.75" customHeight="1">
      <c r="A49" s="115"/>
      <c r="B49" s="115">
        <v>1</v>
      </c>
      <c r="D49" s="147">
        <f>SUM(G54:G57)+G59</f>
        <v>3</v>
      </c>
      <c r="E49" s="147">
        <f>SUM(H54:H57)+H59</f>
        <v>9</v>
      </c>
      <c r="F49" s="115">
        <v>6</v>
      </c>
      <c r="G49" s="115"/>
      <c r="H49" s="115"/>
      <c r="I49" s="115"/>
      <c r="J49" s="115"/>
      <c r="K49" s="115"/>
      <c r="L49" s="115"/>
      <c r="M49" s="115">
        <f>F49</f>
        <v>6</v>
      </c>
      <c r="O49" s="147">
        <f>SUM(R54:R57)+R59</f>
        <v>9</v>
      </c>
      <c r="P49" s="147">
        <f>SUM(S54:S57)+S59</f>
        <v>3</v>
      </c>
      <c r="Q49" s="115">
        <f>B49</f>
        <v>1</v>
      </c>
      <c r="R49" s="115"/>
      <c r="S49" s="115"/>
      <c r="T49" s="115"/>
    </row>
    <row r="50" spans="1:20" ht="11.25" customHeight="1">
      <c r="A50" s="115"/>
      <c r="B50" s="115" t="str">
        <f>VLOOKUP(B49,Команды!$A$6:$B$17,2,1)</f>
        <v>НеперВ</v>
      </c>
      <c r="E50" s="115"/>
      <c r="F50" s="115" t="str">
        <f>VLOOKUP(F49,Команды!$A$6:$B$17,2,1)</f>
        <v>Мнехоп</v>
      </c>
      <c r="G50" s="115"/>
      <c r="H50" s="115"/>
      <c r="I50" s="115"/>
      <c r="J50" s="115"/>
      <c r="K50" s="115"/>
      <c r="L50" s="115"/>
      <c r="M50" s="115" t="str">
        <f>F50</f>
        <v>Мнехоп</v>
      </c>
      <c r="P50" s="115"/>
      <c r="Q50" s="115" t="str">
        <f>B50</f>
        <v>НеперВ</v>
      </c>
      <c r="R50" s="115"/>
      <c r="S50" s="115"/>
      <c r="T50" s="115"/>
    </row>
    <row r="52" spans="1:20" ht="18.75" customHeight="1">
      <c r="A52" s="117" t="s">
        <v>55</v>
      </c>
      <c r="B52" s="130" t="s">
        <v>61</v>
      </c>
      <c r="C52" s="130" t="s">
        <v>67</v>
      </c>
      <c r="D52" s="122" t="s">
        <v>21</v>
      </c>
      <c r="E52" s="118" t="s">
        <v>22</v>
      </c>
      <c r="F52" s="118"/>
      <c r="G52" s="118" t="s">
        <v>68</v>
      </c>
      <c r="H52" s="118"/>
      <c r="I52" s="117" t="s">
        <v>24</v>
      </c>
      <c r="L52" s="117" t="s">
        <v>55</v>
      </c>
      <c r="M52" s="130" t="s">
        <v>61</v>
      </c>
      <c r="N52" s="130" t="s">
        <v>67</v>
      </c>
      <c r="O52" s="122" t="s">
        <v>21</v>
      </c>
      <c r="P52" s="118" t="s">
        <v>22</v>
      </c>
      <c r="Q52" s="118"/>
      <c r="R52" s="118" t="s">
        <v>68</v>
      </c>
      <c r="S52" s="118"/>
      <c r="T52" s="117" t="s">
        <v>24</v>
      </c>
    </row>
    <row r="53" spans="1:20" ht="18.75" customHeight="1">
      <c r="A53" s="119"/>
      <c r="B53" s="131"/>
      <c r="C53" s="131"/>
      <c r="D53" s="123"/>
      <c r="E53" s="118" t="s">
        <v>62</v>
      </c>
      <c r="F53" s="129" t="s">
        <v>63</v>
      </c>
      <c r="G53" s="118" t="s">
        <v>64</v>
      </c>
      <c r="H53" s="120" t="s">
        <v>65</v>
      </c>
      <c r="I53" s="119"/>
      <c r="L53" s="119"/>
      <c r="M53" s="131"/>
      <c r="N53" s="131"/>
      <c r="O53" s="123"/>
      <c r="P53" s="118" t="s">
        <v>62</v>
      </c>
      <c r="Q53" s="118" t="s">
        <v>63</v>
      </c>
      <c r="R53" s="118" t="s">
        <v>64</v>
      </c>
      <c r="S53" s="120" t="s">
        <v>65</v>
      </c>
      <c r="T53" s="119"/>
    </row>
    <row r="54" spans="1:21" ht="18.75" customHeight="1">
      <c r="A54" s="126">
        <v>1</v>
      </c>
      <c r="B54" s="126" t="str">
        <f ca="1">INDEX(OFFSET(Расклады!$A$1,INT((A54-1)/2)*25+18,2,6,5),J54,2)</f>
        <v>3NT</v>
      </c>
      <c r="C54" s="126" t="str">
        <f ca="1">INDEX(OFFSET(Расклады!$A$1,INT((A54-1)/2)*25+18,2,6,5),J54,3)</f>
        <v>N</v>
      </c>
      <c r="D54" s="124">
        <f ca="1">INDEX(OFFSET(Расклады!$A$1,INT((A54-1)/2)*25+18,2,6,5),J54,4)</f>
        <v>11</v>
      </c>
      <c r="E54" s="126">
        <f ca="1">INDEX(OFFSET(Расклады!$A$1,INT((A54-1)/2)*25+18,2,6,5),J54,5)-INDEX(OFFSET(Расклады!$A$1,INT((A54-1)/2)*25+18,2,6,6),J54,6)</f>
        <v>460</v>
      </c>
      <c r="F54" s="124">
        <f>-P54</f>
        <v>-400</v>
      </c>
      <c r="G54" s="126">
        <f>MATCH(E54+F54,{-10000,-10,20},1)-1</f>
        <v>2</v>
      </c>
      <c r="H54" s="126">
        <f>2-G54</f>
        <v>0</v>
      </c>
      <c r="I54" s="126">
        <f>IF(E54+F54&gt;10,MATCH(E54+F54,{0,20,50,90,130,170,220,270,320,370,430,500,600,750,900,1100,1300,1500,1750,2000,2250,3000,3500,4000},1)-1,0)-IF(E54+F54&lt;-10,MATCH(-E54-F54,{0,20,50,90,130,170,220,270,320,370,430,500,600,750,900,1100,1300,1500,1750,2000,2250,3000,3500,4000},1)-1,0)</f>
        <v>2</v>
      </c>
      <c r="J54" s="114">
        <f ca="1">MATCH(B49,OFFSET(Расклады!$A$1,INT((A54-1)/2)*25+18,2,6,1),0)</f>
        <v>1</v>
      </c>
      <c r="L54" s="126">
        <f>A54</f>
        <v>1</v>
      </c>
      <c r="M54" s="126" t="str">
        <f ca="1">INDEX(OFFSET(Расклады!$A$1,INT((L54-1)/2)*25+18,2,6,5),U54,2)</f>
        <v>3NT</v>
      </c>
      <c r="N54" s="126" t="str">
        <f ca="1">INDEX(OFFSET(Расклады!$A$1,INT((L54-1)/2)*25+18,2,6,5),U54,3)</f>
        <v>N</v>
      </c>
      <c r="O54" s="124">
        <f ca="1">INDEX(OFFSET(Расклады!$A$1,INT((L54-1)/2)*25+18,2,6,5),U54,4)</f>
        <v>9</v>
      </c>
      <c r="P54" s="126">
        <f ca="1">INDEX(OFFSET(Расклады!$A$1,INT((L54-1)/2)*25+18,2,6,5),U54,5)-INDEX(OFFSET(Расклады!$A$1,INT((L54-1)/2)*25+18,2,6,6),U54,6)</f>
        <v>400</v>
      </c>
      <c r="Q54" s="124">
        <f>-E54</f>
        <v>-460</v>
      </c>
      <c r="R54" s="126">
        <f>MATCH(P54+Q54,{-10000,-10,20},1)-1</f>
        <v>0</v>
      </c>
      <c r="S54" s="126">
        <f>2-R54</f>
        <v>2</v>
      </c>
      <c r="T54" s="126">
        <f>IF(P54+Q54&gt;10,MATCH(P54+Q54,{0,20,50,90,130,170,220,270,320,370,430,500,600,750,900,1100,1300,1500,1750,2000,2250,3000,3500,4000},1)-1,0)-IF(P54+Q54&lt;-10,MATCH(-P54-Q54,{0,20,50,90,130,170,220,270,320,370,430,500,600,750,900,1100,1300,1500,1750,2000,2250,3000,3500,4000},1)-1,0)</f>
        <v>-2</v>
      </c>
      <c r="U54" s="114">
        <f ca="1">MATCH(M49,OFFSET(Расклады!$A$1,INT((L54-1)/2)*25+18,2,6,1),0)</f>
        <v>2</v>
      </c>
    </row>
    <row r="55" spans="1:21" ht="18.75" customHeight="1">
      <c r="A55" s="126">
        <v>2</v>
      </c>
      <c r="B55" s="126" t="str">
        <f ca="1">INDEX(OFFSET(Расклады!$A$1,INT((A55-1)/2)*25+18,14,6,5),J55,2)</f>
        <v>2♠</v>
      </c>
      <c r="C55" s="126" t="str">
        <f ca="1">INDEX(OFFSET(Расклады!$A$1,INT((A55-1)/2)*25+18,14,6,5),J55,3)</f>
        <v>E</v>
      </c>
      <c r="D55" s="124">
        <f ca="1">INDEX(OFFSET(Расклады!$A$1,INT((A55-1)/2)*25+18,14,6,5),J55,4)</f>
        <v>10</v>
      </c>
      <c r="E55" s="126">
        <f ca="1">INDEX(OFFSET(Расклады!$A$1,INT((A55-1)/2)*25+18,14,6,5),J55,5)-INDEX(OFFSET(Расклады!$A$1,INT((A55-1)/2)*25+18,14,6,6),J55,6)</f>
        <v>-170</v>
      </c>
      <c r="F55" s="124">
        <f>-P55</f>
        <v>170</v>
      </c>
      <c r="G55" s="126">
        <f>MATCH(E55+F55,{-10000,-10,20},1)-1</f>
        <v>1</v>
      </c>
      <c r="H55" s="126">
        <f>2-G55</f>
        <v>1</v>
      </c>
      <c r="I55" s="126">
        <f>IF(E55+F55&gt;10,MATCH(E55+F55,{0,20,50,90,130,170,220,270,320,370,430,500,600,750,900,1100,1300,1500,1750,2000,2250,3000,3500,4000},1)-1,0)-IF(E55+F55&lt;-10,MATCH(-E55-F55,{0,20,50,90,130,170,220,270,320,370,430,500,600,750,900,1100,1300,1500,1750,2000,2250,3000,3500,4000},1)-1,0)</f>
        <v>0</v>
      </c>
      <c r="J55" s="114">
        <f ca="1">MATCH(B49,OFFSET(Расклады!$A$1,INT((A54-1)/2)*25+18,14,6,1),0)</f>
        <v>1</v>
      </c>
      <c r="L55" s="126">
        <f>A55</f>
        <v>2</v>
      </c>
      <c r="M55" s="126" t="str">
        <f ca="1">INDEX(OFFSET(Расклады!$A$1,INT((L55-1)/2)*25+18,14,6,5),U55,2)</f>
        <v>2♠</v>
      </c>
      <c r="N55" s="126" t="str">
        <f ca="1">INDEX(OFFSET(Расклады!$A$1,INT((L55-1)/2)*25+18,14,6,5),U55,3)</f>
        <v>E</v>
      </c>
      <c r="O55" s="124">
        <f ca="1">INDEX(OFFSET(Расклады!$A$1,INT((L55-1)/2)*25+18,14,6,5),U55,4)</f>
        <v>10</v>
      </c>
      <c r="P55" s="126">
        <f ca="1">INDEX(OFFSET(Расклады!$A$1,INT((L55-1)/2)*25+18,14,6,5),U55,5)-INDEX(OFFSET(Расклады!$A$1,INT((L55-1)/2)*25+18,14,6,6),U55,6)</f>
        <v>-170</v>
      </c>
      <c r="Q55" s="124">
        <f>-E55</f>
        <v>170</v>
      </c>
      <c r="R55" s="126">
        <f>MATCH(P55+Q55,{-10000,-10,20},1)-1</f>
        <v>1</v>
      </c>
      <c r="S55" s="126">
        <f>2-R55</f>
        <v>1</v>
      </c>
      <c r="T55" s="126">
        <f>IF(P55+Q55&gt;10,MATCH(P55+Q55,{0,20,50,90,130,170,220,270,320,370,430,500,600,750,900,1100,1300,1500,1750,2000,2250,3000,3500,4000},1)-1,0)-IF(P55+Q55&lt;-10,MATCH(-P55-Q55,{0,20,50,90,130,170,220,270,320,370,430,500,600,750,900,1100,1300,1500,1750,2000,2250,3000,3500,4000},1)-1,0)</f>
        <v>0</v>
      </c>
      <c r="U55" s="114">
        <f ca="1">MATCH(M49,OFFSET(Расклады!$A$1,INT((L54-1)/2)*25+18,14,6,1),0)</f>
        <v>2</v>
      </c>
    </row>
    <row r="56" spans="1:21" ht="18.75" customHeight="1">
      <c r="A56" s="126">
        <v>3</v>
      </c>
      <c r="B56" s="126" t="str">
        <f ca="1">INDEX(OFFSET(Расклады!$A$1,INT((A56-1)/2)*25+18,2,6,5),J56,2)</f>
        <v>4♥</v>
      </c>
      <c r="C56" s="126" t="str">
        <f ca="1">INDEX(OFFSET(Расклады!$A$1,INT((A56-1)/2)*25+18,2,6,5),J56,3)</f>
        <v>N</v>
      </c>
      <c r="D56" s="124">
        <f ca="1">INDEX(OFFSET(Расклады!$A$1,INT((A56-1)/2)*25+18,2,6,5),J56,4)</f>
        <v>7</v>
      </c>
      <c r="E56" s="126">
        <f ca="1">INDEX(OFFSET(Расклады!$A$1,INT((A56-1)/2)*25+18,2,6,5),J56,5)-INDEX(OFFSET(Расклады!$A$1,INT((A56-1)/2)*25+18,2,6,6),J56,6)</f>
        <v>-150</v>
      </c>
      <c r="F56" s="124">
        <f>-P56</f>
        <v>-200</v>
      </c>
      <c r="G56" s="126">
        <f>MATCH(E56+F56,{-10000,-10,20},1)-1</f>
        <v>0</v>
      </c>
      <c r="H56" s="126">
        <f>2-G56</f>
        <v>2</v>
      </c>
      <c r="I56" s="126">
        <f>IF(E56+F56&gt;10,MATCH(E56+F56,{0,20,50,90,130,170,220,270,320,370,430,500,600,750,900,1100,1300,1500,1750,2000,2250,3000,3500,4000},1)-1,0)-IF(E56+F56&lt;-10,MATCH(-E56-F56,{0,20,50,90,130,170,220,270,320,370,430,500,600,750,900,1100,1300,1500,1750,2000,2250,3000,3500,4000},1)-1,0)</f>
        <v>-8</v>
      </c>
      <c r="J56" s="114">
        <f ca="1">MATCH(B49,OFFSET(Расклады!$A$1,INT((A56-1)/2)*25+18,2,6,1),0)</f>
        <v>2</v>
      </c>
      <c r="L56" s="126">
        <f>A56</f>
        <v>3</v>
      </c>
      <c r="M56" s="126" t="str">
        <f ca="1">INDEX(OFFSET(Расклады!$A$1,INT((L56-1)/2)*25+18,2,6,5),U56,2)</f>
        <v>2♠</v>
      </c>
      <c r="N56" s="126" t="str">
        <f ca="1">INDEX(OFFSET(Расклады!$A$1,INT((L56-1)/2)*25+18,2,6,5),U56,3)</f>
        <v>W</v>
      </c>
      <c r="O56" s="124">
        <f ca="1">INDEX(OFFSET(Расклады!$A$1,INT((L56-1)/2)*25+18,2,6,5),U56,4)</f>
        <v>6</v>
      </c>
      <c r="P56" s="126">
        <f ca="1">INDEX(OFFSET(Расклады!$A$1,INT((L56-1)/2)*25+18,2,6,5),U56,5)-INDEX(OFFSET(Расклады!$A$1,INT((L56-1)/2)*25+18,2,6,6),U56,6)</f>
        <v>200</v>
      </c>
      <c r="Q56" s="124">
        <f>-E56</f>
        <v>150</v>
      </c>
      <c r="R56" s="126">
        <f>MATCH(P56+Q56,{-10000,-10,20},1)-1</f>
        <v>2</v>
      </c>
      <c r="S56" s="126">
        <f>2-R56</f>
        <v>0</v>
      </c>
      <c r="T56" s="126">
        <f>IF(P56+Q56&gt;10,MATCH(P56+Q56,{0,20,50,90,130,170,220,270,320,370,430,500,600,750,900,1100,1300,1500,1750,2000,2250,3000,3500,4000},1)-1,0)-IF(P56+Q56&lt;-10,MATCH(-P56-Q56,{0,20,50,90,130,170,220,270,320,370,430,500,600,750,900,1100,1300,1500,1750,2000,2250,3000,3500,4000},1)-1,0)</f>
        <v>8</v>
      </c>
      <c r="U56" s="114">
        <f ca="1">MATCH(M49,OFFSET(Расклады!$A$1,INT((L56-1)/2)*25+18,2,6,1),0)</f>
        <v>1</v>
      </c>
    </row>
    <row r="57" spans="1:21" ht="18.75" customHeight="1">
      <c r="A57" s="126">
        <v>4</v>
      </c>
      <c r="B57" s="126" t="str">
        <f ca="1">INDEX(OFFSET(Расклады!$A$1,INT((A57-1)/2)*25+18,14,6,5),J57,2)</f>
        <v>2♥</v>
      </c>
      <c r="C57" s="126" t="str">
        <f ca="1">INDEX(OFFSET(Расклады!$A$1,INT((A57-1)/2)*25+18,14,6,5),J57,3)</f>
        <v>N</v>
      </c>
      <c r="D57" s="124">
        <f ca="1">INDEX(OFFSET(Расклады!$A$1,INT((A57-1)/2)*25+18,14,6,5),J57,4)</f>
        <v>10</v>
      </c>
      <c r="E57" s="126">
        <f ca="1">INDEX(OFFSET(Расклады!$A$1,INT((A57-1)/2)*25+18,14,6,5),J57,5)-INDEX(OFFSET(Расклады!$A$1,INT((A57-1)/2)*25+18,14,6,6),J57,6)</f>
        <v>200</v>
      </c>
      <c r="F57" s="124">
        <f>-P57</f>
        <v>-630</v>
      </c>
      <c r="G57" s="126">
        <f>MATCH(E57+F57,{-10000,-10,20},1)-1</f>
        <v>0</v>
      </c>
      <c r="H57" s="126">
        <f>2-G57</f>
        <v>2</v>
      </c>
      <c r="I57" s="126">
        <f>IF(E57+F57&gt;10,MATCH(E57+F57,{0,20,50,90,130,170,220,270,320,370,430,500,600,750,900,1100,1300,1500,1750,2000,2250,3000,3500,4000},1)-1,0)-IF(E57+F57&lt;-10,MATCH(-E57-F57,{0,20,50,90,130,170,220,270,320,370,430,500,600,750,900,1100,1300,1500,1750,2000,2250,3000,3500,4000},1)-1,0)</f>
        <v>-10</v>
      </c>
      <c r="J57" s="114">
        <f ca="1">MATCH(B49,OFFSET(Расклады!$A$1,INT((A57-1)/2)*25+18,2,6,1),0)</f>
        <v>2</v>
      </c>
      <c r="L57" s="126">
        <f>A57</f>
        <v>4</v>
      </c>
      <c r="M57" s="126" t="str">
        <f ca="1">INDEX(OFFSET(Расклады!$A$1,INT((L57-1)/2)*25+18,14,6,5),U57,2)</f>
        <v>3NT</v>
      </c>
      <c r="N57" s="126" t="str">
        <f ca="1">INDEX(OFFSET(Расклады!$A$1,INT((L57-1)/2)*25+18,14,6,5),U57,3)</f>
        <v>S</v>
      </c>
      <c r="O57" s="124">
        <f ca="1">INDEX(OFFSET(Расклады!$A$1,INT((L57-1)/2)*25+18,14,6,5),U57,4)</f>
        <v>10</v>
      </c>
      <c r="P57" s="126">
        <f ca="1">INDEX(OFFSET(Расклады!$A$1,INT((L57-1)/2)*25+18,14,6,5),U57,5)-INDEX(OFFSET(Расклады!$A$1,INT((L57-1)/2)*25+18,14,6,6),U57,6)</f>
        <v>630</v>
      </c>
      <c r="Q57" s="124">
        <f>-E57</f>
        <v>-200</v>
      </c>
      <c r="R57" s="126">
        <f>MATCH(P57+Q57,{-10000,-10,20},1)-1</f>
        <v>2</v>
      </c>
      <c r="S57" s="126">
        <f>2-R57</f>
        <v>0</v>
      </c>
      <c r="T57" s="126">
        <f>IF(P57+Q57&gt;10,MATCH(P57+Q57,{0,20,50,90,130,170,220,270,320,370,430,500,600,750,900,1100,1300,1500,1750,2000,2250,3000,3500,4000},1)-1,0)-IF(P57+Q57&lt;-10,MATCH(-P57-Q57,{0,20,50,90,130,170,220,270,320,370,430,500,600,750,900,1100,1300,1500,1750,2000,2250,3000,3500,4000},1)-1,0)</f>
        <v>10</v>
      </c>
      <c r="U57" s="114">
        <f ca="1">MATCH(M49,OFFSET(Расклады!$A$1,INT((L57-1)/2)*25+18,2,6,1),0)</f>
        <v>1</v>
      </c>
    </row>
    <row r="58" spans="1:19" ht="18.75" customHeight="1">
      <c r="A58" s="116"/>
      <c r="B58" s="125"/>
      <c r="C58" s="125"/>
      <c r="D58" s="125"/>
      <c r="E58" s="125">
        <f>SUM(I53:I57)</f>
        <v>-16</v>
      </c>
      <c r="F58" s="125"/>
      <c r="G58" s="121"/>
      <c r="H58" s="121"/>
      <c r="L58" s="116"/>
      <c r="M58" s="125"/>
      <c r="N58" s="125"/>
      <c r="O58" s="125"/>
      <c r="P58" s="125">
        <f>SUM(T53:T57)</f>
        <v>16</v>
      </c>
      <c r="Q58" s="116"/>
      <c r="R58" s="121"/>
      <c r="S58" s="121"/>
    </row>
    <row r="59" spans="5:19" s="115" customFormat="1" ht="18.75" customHeight="1">
      <c r="E59" s="115" t="s">
        <v>66</v>
      </c>
      <c r="G59" s="127">
        <f>(MATCH(E58,{-10000,-12,-9,-6,-2,3,7,10,13},1)-5)/2+2</f>
        <v>0</v>
      </c>
      <c r="H59" s="128">
        <f>4-G59</f>
        <v>4</v>
      </c>
      <c r="I59" s="125"/>
      <c r="P59" s="115" t="s">
        <v>66</v>
      </c>
      <c r="R59" s="127">
        <f>(MATCH(P58,{-10000,-12,-9,-6,-2,3,7,10,13},1)-5)/2+2</f>
        <v>4</v>
      </c>
      <c r="S59" s="128">
        <f>4-R59</f>
        <v>0</v>
      </c>
    </row>
    <row r="61" spans="1:20" ht="30.75" customHeight="1">
      <c r="A61" s="115"/>
      <c r="B61" s="115">
        <v>2</v>
      </c>
      <c r="D61" s="147">
        <f>SUM(G66:G69)+G71</f>
        <v>2</v>
      </c>
      <c r="E61" s="147">
        <f>SUM(H66:H69)+H71</f>
        <v>10</v>
      </c>
      <c r="F61" s="115">
        <v>3</v>
      </c>
      <c r="G61" s="115"/>
      <c r="H61" s="115"/>
      <c r="I61" s="115"/>
      <c r="J61" s="115"/>
      <c r="K61" s="115"/>
      <c r="L61" s="115"/>
      <c r="M61" s="115">
        <f>F61</f>
        <v>3</v>
      </c>
      <c r="O61" s="147">
        <f>SUM(R66:R69)+R71</f>
        <v>10</v>
      </c>
      <c r="P61" s="147">
        <f>SUM(S66:S69)+S71</f>
        <v>2</v>
      </c>
      <c r="Q61" s="115">
        <f>B61</f>
        <v>2</v>
      </c>
      <c r="R61" s="115"/>
      <c r="S61" s="115"/>
      <c r="T61" s="115"/>
    </row>
    <row r="62" spans="1:20" ht="11.25" customHeight="1">
      <c r="A62" s="115"/>
      <c r="B62" s="115" t="str">
        <f>VLOOKUP(B61,Команды!$A$6:$B$17,2,1)</f>
        <v>Рыбакин?</v>
      </c>
      <c r="E62" s="115"/>
      <c r="F62" s="115" t="str">
        <f>VLOOKUP(F61,Команды!$A$6:$B$17,2,1)</f>
        <v>Корейский Лесоруб</v>
      </c>
      <c r="G62" s="115"/>
      <c r="H62" s="115"/>
      <c r="I62" s="115"/>
      <c r="J62" s="115"/>
      <c r="K62" s="115"/>
      <c r="L62" s="115"/>
      <c r="M62" s="115" t="str">
        <f>F62</f>
        <v>Корейский Лесоруб</v>
      </c>
      <c r="P62" s="115"/>
      <c r="Q62" s="115" t="str">
        <f>B62</f>
        <v>Рыбакин?</v>
      </c>
      <c r="R62" s="115"/>
      <c r="S62" s="115"/>
      <c r="T62" s="115"/>
    </row>
    <row r="64" spans="1:20" ht="18.75" customHeight="1">
      <c r="A64" s="117" t="s">
        <v>55</v>
      </c>
      <c r="B64" s="130" t="s">
        <v>61</v>
      </c>
      <c r="C64" s="130" t="s">
        <v>67</v>
      </c>
      <c r="D64" s="122" t="s">
        <v>21</v>
      </c>
      <c r="E64" s="118" t="s">
        <v>22</v>
      </c>
      <c r="F64" s="118"/>
      <c r="G64" s="118" t="s">
        <v>68</v>
      </c>
      <c r="H64" s="118"/>
      <c r="I64" s="117" t="s">
        <v>24</v>
      </c>
      <c r="L64" s="117" t="s">
        <v>55</v>
      </c>
      <c r="M64" s="130" t="s">
        <v>61</v>
      </c>
      <c r="N64" s="130" t="s">
        <v>67</v>
      </c>
      <c r="O64" s="122" t="s">
        <v>21</v>
      </c>
      <c r="P64" s="118" t="s">
        <v>22</v>
      </c>
      <c r="Q64" s="118"/>
      <c r="R64" s="118" t="s">
        <v>68</v>
      </c>
      <c r="S64" s="118"/>
      <c r="T64" s="117" t="s">
        <v>24</v>
      </c>
    </row>
    <row r="65" spans="1:20" ht="18.75" customHeight="1">
      <c r="A65" s="119"/>
      <c r="B65" s="131"/>
      <c r="C65" s="131"/>
      <c r="D65" s="123"/>
      <c r="E65" s="118" t="s">
        <v>62</v>
      </c>
      <c r="F65" s="129" t="s">
        <v>63</v>
      </c>
      <c r="G65" s="118" t="s">
        <v>64</v>
      </c>
      <c r="H65" s="120" t="s">
        <v>65</v>
      </c>
      <c r="I65" s="119"/>
      <c r="L65" s="119"/>
      <c r="M65" s="131"/>
      <c r="N65" s="131"/>
      <c r="O65" s="123"/>
      <c r="P65" s="118" t="s">
        <v>62</v>
      </c>
      <c r="Q65" s="118" t="s">
        <v>63</v>
      </c>
      <c r="R65" s="118" t="s">
        <v>64</v>
      </c>
      <c r="S65" s="120" t="s">
        <v>65</v>
      </c>
      <c r="T65" s="119"/>
    </row>
    <row r="66" spans="1:21" ht="18.75" customHeight="1">
      <c r="A66" s="126">
        <v>1</v>
      </c>
      <c r="B66" s="126" t="str">
        <f ca="1">INDEX(OFFSET(Расклады!$A$1,INT((A66-1)/2)*25+18,2,6,5),J66,2)</f>
        <v>3NT</v>
      </c>
      <c r="C66" s="126" t="str">
        <f ca="1">INDEX(OFFSET(Расклады!$A$1,INT((A66-1)/2)*25+18,2,6,5),J66,3)</f>
        <v>N</v>
      </c>
      <c r="D66" s="124">
        <f ca="1">INDEX(OFFSET(Расклады!$A$1,INT((A66-1)/2)*25+18,2,6,5),J66,4)</f>
        <v>12</v>
      </c>
      <c r="E66" s="126">
        <f ca="1">INDEX(OFFSET(Расклады!$A$1,INT((A66-1)/2)*25+18,2,6,5),J66,5)-INDEX(OFFSET(Расклады!$A$1,INT((A66-1)/2)*25+18,2,6,6),J66,6)</f>
        <v>490</v>
      </c>
      <c r="F66" s="124">
        <f>-P66</f>
        <v>-980</v>
      </c>
      <c r="G66" s="126">
        <f>MATCH(E66+F66,{-10000,-10,20},1)-1</f>
        <v>0</v>
      </c>
      <c r="H66" s="126">
        <f>2-G66</f>
        <v>2</v>
      </c>
      <c r="I66" s="126">
        <f>IF(E66+F66&gt;10,MATCH(E66+F66,{0,20,50,90,130,170,220,270,320,370,430,500,600,750,900,1100,1300,1500,1750,2000,2250,3000,3500,4000},1)-1,0)-IF(E66+F66&lt;-10,MATCH(-E66-F66,{0,20,50,90,130,170,220,270,320,370,430,500,600,750,900,1100,1300,1500,1750,2000,2250,3000,3500,4000},1)-1,0)</f>
        <v>-10</v>
      </c>
      <c r="J66" s="114">
        <f ca="1">MATCH(B61,OFFSET(Расклады!$A$1,INT((A66-1)/2)*25+18,2,6,1),0)</f>
        <v>6</v>
      </c>
      <c r="L66" s="126">
        <f>A66</f>
        <v>1</v>
      </c>
      <c r="M66" s="126" t="str">
        <f ca="1">INDEX(OFFSET(Расклады!$A$1,INT((L66-1)/2)*25+18,2,6,5),U66,2)</f>
        <v>6♥</v>
      </c>
      <c r="N66" s="126" t="str">
        <f ca="1">INDEX(OFFSET(Расклады!$A$1,INT((L66-1)/2)*25+18,2,6,5),U66,3)</f>
        <v>N</v>
      </c>
      <c r="O66" s="124">
        <f ca="1">INDEX(OFFSET(Расклады!$A$1,INT((L66-1)/2)*25+18,2,6,5),U66,4)</f>
        <v>12</v>
      </c>
      <c r="P66" s="126">
        <f ca="1">INDEX(OFFSET(Расклады!$A$1,INT((L66-1)/2)*25+18,2,6,5),U66,5)-INDEX(OFFSET(Расклады!$A$1,INT((L66-1)/2)*25+18,2,6,6),U66,6)</f>
        <v>980</v>
      </c>
      <c r="Q66" s="124">
        <f>-E66</f>
        <v>-490</v>
      </c>
      <c r="R66" s="126">
        <f>MATCH(P66+Q66,{-10000,-10,20},1)-1</f>
        <v>2</v>
      </c>
      <c r="S66" s="126">
        <f>2-R66</f>
        <v>0</v>
      </c>
      <c r="T66" s="126">
        <f>IF(P66+Q66&gt;10,MATCH(P66+Q66,{0,20,50,90,130,170,220,270,320,370,430,500,600,750,900,1100,1300,1500,1750,2000,2250,3000,3500,4000},1)-1,0)-IF(P66+Q66&lt;-10,MATCH(-P66-Q66,{0,20,50,90,130,170,220,270,320,370,430,500,600,750,900,1100,1300,1500,1750,2000,2250,3000,3500,4000},1)-1,0)</f>
        <v>10</v>
      </c>
      <c r="U66" s="114">
        <f ca="1">MATCH(M61,OFFSET(Расклады!$A$1,INT((L66-1)/2)*25+18,2,6,1),0)</f>
        <v>5</v>
      </c>
    </row>
    <row r="67" spans="1:21" ht="18.75" customHeight="1">
      <c r="A67" s="126">
        <v>2</v>
      </c>
      <c r="B67" s="126" t="str">
        <f ca="1">INDEX(OFFSET(Расклады!$A$1,INT((A67-1)/2)*25+18,14,6,5),J67,2)</f>
        <v>3♠</v>
      </c>
      <c r="C67" s="126" t="str">
        <f ca="1">INDEX(OFFSET(Расклады!$A$1,INT((A67-1)/2)*25+18,14,6,5),J67,3)</f>
        <v>E</v>
      </c>
      <c r="D67" s="124">
        <f ca="1">INDEX(OFFSET(Расклады!$A$1,INT((A67-1)/2)*25+18,14,6,5),J67,4)</f>
        <v>10</v>
      </c>
      <c r="E67" s="126">
        <f ca="1">INDEX(OFFSET(Расклады!$A$1,INT((A67-1)/2)*25+18,14,6,5),J67,5)-INDEX(OFFSET(Расклады!$A$1,INT((A67-1)/2)*25+18,14,6,6),J67,6)</f>
        <v>-170</v>
      </c>
      <c r="F67" s="124">
        <f>-P67</f>
        <v>140</v>
      </c>
      <c r="G67" s="126">
        <f>MATCH(E67+F67,{-10000,-10,20},1)-1</f>
        <v>0</v>
      </c>
      <c r="H67" s="126">
        <f>2-G67</f>
        <v>2</v>
      </c>
      <c r="I67" s="126">
        <f>IF(E67+F67&gt;10,MATCH(E67+F67,{0,20,50,90,130,170,220,270,320,370,430,500,600,750,900,1100,1300,1500,1750,2000,2250,3000,3500,4000},1)-1,0)-IF(E67+F67&lt;-10,MATCH(-E67-F67,{0,20,50,90,130,170,220,270,320,370,430,500,600,750,900,1100,1300,1500,1750,2000,2250,3000,3500,4000},1)-1,0)</f>
        <v>-1</v>
      </c>
      <c r="J67" s="114">
        <f ca="1">MATCH(B61,OFFSET(Расклады!$A$1,INT((A66-1)/2)*25+18,14,6,1),0)</f>
        <v>6</v>
      </c>
      <c r="L67" s="126">
        <f>A67</f>
        <v>2</v>
      </c>
      <c r="M67" s="126" t="str">
        <f ca="1">INDEX(OFFSET(Расклады!$A$1,INT((L67-1)/2)*25+18,14,6,5),U67,2)</f>
        <v>3♠</v>
      </c>
      <c r="N67" s="126" t="str">
        <f ca="1">INDEX(OFFSET(Расклады!$A$1,INT((L67-1)/2)*25+18,14,6,5),U67,3)</f>
        <v>E</v>
      </c>
      <c r="O67" s="124">
        <f ca="1">INDEX(OFFSET(Расклады!$A$1,INT((L67-1)/2)*25+18,14,6,5),U67,4)</f>
        <v>9</v>
      </c>
      <c r="P67" s="126">
        <f ca="1">INDEX(OFFSET(Расклады!$A$1,INT((L67-1)/2)*25+18,14,6,5),U67,5)-INDEX(OFFSET(Расклады!$A$1,INT((L67-1)/2)*25+18,14,6,6),U67,6)</f>
        <v>-140</v>
      </c>
      <c r="Q67" s="124">
        <f>-E67</f>
        <v>170</v>
      </c>
      <c r="R67" s="126">
        <f>MATCH(P67+Q67,{-10000,-10,20},1)-1</f>
        <v>2</v>
      </c>
      <c r="S67" s="126">
        <f>2-R67</f>
        <v>0</v>
      </c>
      <c r="T67" s="126">
        <f>IF(P67+Q67&gt;10,MATCH(P67+Q67,{0,20,50,90,130,170,220,270,320,370,430,500,600,750,900,1100,1300,1500,1750,2000,2250,3000,3500,4000},1)-1,0)-IF(P67+Q67&lt;-10,MATCH(-P67-Q67,{0,20,50,90,130,170,220,270,320,370,430,500,600,750,900,1100,1300,1500,1750,2000,2250,3000,3500,4000},1)-1,0)</f>
        <v>1</v>
      </c>
      <c r="U67" s="114">
        <f ca="1">MATCH(M61,OFFSET(Расклады!$A$1,INT((L66-1)/2)*25+18,14,6,1),0)</f>
        <v>5</v>
      </c>
    </row>
    <row r="68" spans="1:21" ht="18.75" customHeight="1">
      <c r="A68" s="126">
        <v>13</v>
      </c>
      <c r="B68" s="126" t="str">
        <f ca="1">INDEX(OFFSET(Расклады!$A$1,INT((A68-1)/2)*25+18,2,6,5),J68,2)</f>
        <v>2♥</v>
      </c>
      <c r="C68" s="126" t="str">
        <f ca="1">INDEX(OFFSET(Расклады!$A$1,INT((A68-1)/2)*25+18,2,6,5),J68,3)</f>
        <v>E</v>
      </c>
      <c r="D68" s="124">
        <f ca="1">INDEX(OFFSET(Расклады!$A$1,INT((A68-1)/2)*25+18,2,6,5),J68,4)</f>
        <v>9</v>
      </c>
      <c r="E68" s="126">
        <f ca="1">INDEX(OFFSET(Расклады!$A$1,INT((A68-1)/2)*25+18,2,6,5),J68,5)-INDEX(OFFSET(Расклады!$A$1,INT((A68-1)/2)*25+18,2,6,6),J68,6)</f>
        <v>-140</v>
      </c>
      <c r="F68" s="124">
        <f>-P68</f>
        <v>-100</v>
      </c>
      <c r="G68" s="126">
        <f>MATCH(E68+F68,{-10000,-10,20},1)-1</f>
        <v>0</v>
      </c>
      <c r="H68" s="126">
        <f>2-G68</f>
        <v>2</v>
      </c>
      <c r="I68" s="126">
        <f>IF(E68+F68&gt;10,MATCH(E68+F68,{0,20,50,90,130,170,220,270,320,370,430,500,600,750,900,1100,1300,1500,1750,2000,2250,3000,3500,4000},1)-1,0)-IF(E68+F68&lt;-10,MATCH(-E68-F68,{0,20,50,90,130,170,220,270,320,370,430,500,600,750,900,1100,1300,1500,1750,2000,2250,3000,3500,4000},1)-1,0)</f>
        <v>-6</v>
      </c>
      <c r="J68" s="114">
        <f ca="1">MATCH(B61,OFFSET(Расклады!$A$1,INT((A68-1)/2)*25+18,2,6,1),0)</f>
        <v>5</v>
      </c>
      <c r="L68" s="126">
        <f>A68</f>
        <v>13</v>
      </c>
      <c r="M68" s="126" t="str">
        <f ca="1">INDEX(OFFSET(Расклады!$A$1,INT((L68-1)/2)*25+18,2,6,5),U68,2)</f>
        <v>4♥</v>
      </c>
      <c r="N68" s="126" t="str">
        <f ca="1">INDEX(OFFSET(Расклады!$A$1,INT((L68-1)/2)*25+18,2,6,5),U68,3)</f>
        <v>E</v>
      </c>
      <c r="O68" s="124">
        <f ca="1">INDEX(OFFSET(Расклады!$A$1,INT((L68-1)/2)*25+18,2,6,5),U68,4)</f>
        <v>9</v>
      </c>
      <c r="P68" s="126">
        <f ca="1">INDEX(OFFSET(Расклады!$A$1,INT((L68-1)/2)*25+18,2,6,5),U68,5)-INDEX(OFFSET(Расклады!$A$1,INT((L68-1)/2)*25+18,2,6,6),U68,6)</f>
        <v>100</v>
      </c>
      <c r="Q68" s="124">
        <f>-E68</f>
        <v>140</v>
      </c>
      <c r="R68" s="126">
        <f>MATCH(P68+Q68,{-10000,-10,20},1)-1</f>
        <v>2</v>
      </c>
      <c r="S68" s="126">
        <f>2-R68</f>
        <v>0</v>
      </c>
      <c r="T68" s="126">
        <f>IF(P68+Q68&gt;10,MATCH(P68+Q68,{0,20,50,90,130,170,220,270,320,370,430,500,600,750,900,1100,1300,1500,1750,2000,2250,3000,3500,4000},1)-1,0)-IF(P68+Q68&lt;-10,MATCH(-P68-Q68,{0,20,50,90,130,170,220,270,320,370,430,500,600,750,900,1100,1300,1500,1750,2000,2250,3000,3500,4000},1)-1,0)</f>
        <v>6</v>
      </c>
      <c r="U68" s="114">
        <f ca="1">MATCH(M61,OFFSET(Расклады!$A$1,INT((L68-1)/2)*25+18,2,6,1),0)</f>
        <v>6</v>
      </c>
    </row>
    <row r="69" spans="1:21" ht="18.75" customHeight="1">
      <c r="A69" s="126">
        <v>14</v>
      </c>
      <c r="B69" s="126" t="str">
        <f ca="1">INDEX(OFFSET(Расклады!$A$1,INT((A69-1)/2)*25+18,14,6,5),J69,2)</f>
        <v>2♠</v>
      </c>
      <c r="C69" s="126" t="str">
        <f ca="1">INDEX(OFFSET(Расклады!$A$1,INT((A69-1)/2)*25+18,14,6,5),J69,3)</f>
        <v>E</v>
      </c>
      <c r="D69" s="124">
        <f ca="1">INDEX(OFFSET(Расклады!$A$1,INT((A69-1)/2)*25+18,14,6,5),J69,4)</f>
        <v>8</v>
      </c>
      <c r="E69" s="126">
        <f ca="1">INDEX(OFFSET(Расклады!$A$1,INT((A69-1)/2)*25+18,14,6,5),J69,5)-INDEX(OFFSET(Расклады!$A$1,INT((A69-1)/2)*25+18,14,6,6),J69,6)</f>
        <v>-110</v>
      </c>
      <c r="F69" s="124">
        <f>-P69</f>
        <v>170</v>
      </c>
      <c r="G69" s="126">
        <f>MATCH(E69+F69,{-10000,-10,20},1)-1</f>
        <v>2</v>
      </c>
      <c r="H69" s="126">
        <f>2-G69</f>
        <v>0</v>
      </c>
      <c r="I69" s="126">
        <f>IF(E69+F69&gt;10,MATCH(E69+F69,{0,20,50,90,130,170,220,270,320,370,430,500,600,750,900,1100,1300,1500,1750,2000,2250,3000,3500,4000},1)-1,0)-IF(E69+F69&lt;-10,MATCH(-E69-F69,{0,20,50,90,130,170,220,270,320,370,430,500,600,750,900,1100,1300,1500,1750,2000,2250,3000,3500,4000},1)-1,0)</f>
        <v>2</v>
      </c>
      <c r="J69" s="114">
        <f ca="1">MATCH(B61,OFFSET(Расклады!$A$1,INT((A69-1)/2)*25+18,2,6,1),0)</f>
        <v>5</v>
      </c>
      <c r="L69" s="126">
        <f>A69</f>
        <v>14</v>
      </c>
      <c r="M69" s="126" t="str">
        <f ca="1">INDEX(OFFSET(Расклады!$A$1,INT((L69-1)/2)*25+18,14,6,5),U69,2)</f>
        <v>2♠</v>
      </c>
      <c r="N69" s="126" t="str">
        <f ca="1">INDEX(OFFSET(Расклады!$A$1,INT((L69-1)/2)*25+18,14,6,5),U69,3)</f>
        <v>E</v>
      </c>
      <c r="O69" s="124">
        <f ca="1">INDEX(OFFSET(Расклады!$A$1,INT((L69-1)/2)*25+18,14,6,5),U69,4)</f>
        <v>10</v>
      </c>
      <c r="P69" s="126">
        <f ca="1">INDEX(OFFSET(Расклады!$A$1,INT((L69-1)/2)*25+18,14,6,5),U69,5)-INDEX(OFFSET(Расклады!$A$1,INT((L69-1)/2)*25+18,14,6,6),U69,6)</f>
        <v>-170</v>
      </c>
      <c r="Q69" s="124">
        <f>-E69</f>
        <v>110</v>
      </c>
      <c r="R69" s="126">
        <f>MATCH(P69+Q69,{-10000,-10,20},1)-1</f>
        <v>0</v>
      </c>
      <c r="S69" s="126">
        <f>2-R69</f>
        <v>2</v>
      </c>
      <c r="T69" s="126">
        <f>IF(P69+Q69&gt;10,MATCH(P69+Q69,{0,20,50,90,130,170,220,270,320,370,430,500,600,750,900,1100,1300,1500,1750,2000,2250,3000,3500,4000},1)-1,0)-IF(P69+Q69&lt;-10,MATCH(-P69-Q69,{0,20,50,90,130,170,220,270,320,370,430,500,600,750,900,1100,1300,1500,1750,2000,2250,3000,3500,4000},1)-1,0)</f>
        <v>-2</v>
      </c>
      <c r="U69" s="114">
        <f ca="1">MATCH(M61,OFFSET(Расклады!$A$1,INT((L69-1)/2)*25+18,2,6,1),0)</f>
        <v>6</v>
      </c>
    </row>
    <row r="70" spans="1:19" ht="18.75" customHeight="1">
      <c r="A70" s="116"/>
      <c r="B70" s="125"/>
      <c r="C70" s="125"/>
      <c r="D70" s="125"/>
      <c r="E70" s="125">
        <f>SUM(I65:I69)</f>
        <v>-15</v>
      </c>
      <c r="F70" s="125"/>
      <c r="G70" s="121"/>
      <c r="H70" s="121"/>
      <c r="L70" s="116"/>
      <c r="M70" s="125"/>
      <c r="N70" s="125"/>
      <c r="O70" s="125"/>
      <c r="P70" s="125">
        <f>SUM(T65:T69)</f>
        <v>15</v>
      </c>
      <c r="Q70" s="116"/>
      <c r="R70" s="121"/>
      <c r="S70" s="121"/>
    </row>
    <row r="71" spans="5:19" s="115" customFormat="1" ht="18.75" customHeight="1">
      <c r="E71" s="115" t="s">
        <v>66</v>
      </c>
      <c r="G71" s="127">
        <f>(MATCH(E70,{-10000,-12,-9,-6,-2,3,7,10,13},1)-5)/2+2</f>
        <v>0</v>
      </c>
      <c r="H71" s="128">
        <f>4-G71</f>
        <v>4</v>
      </c>
      <c r="I71" s="125"/>
      <c r="P71" s="115" t="s">
        <v>66</v>
      </c>
      <c r="R71" s="127">
        <f>(MATCH(P70,{-10000,-12,-9,-6,-2,3,7,10,13},1)-5)/2+2</f>
        <v>4</v>
      </c>
      <c r="S71" s="128">
        <f>4-R71</f>
        <v>0</v>
      </c>
    </row>
    <row r="73" spans="1:20" ht="30.75" customHeight="1">
      <c r="A73" s="115"/>
      <c r="B73" s="115">
        <v>2</v>
      </c>
      <c r="D73" s="147">
        <f>SUM(G78:G81)+G83</f>
        <v>8.5</v>
      </c>
      <c r="E73" s="147">
        <f>SUM(H78:H81)+H83</f>
        <v>3.5</v>
      </c>
      <c r="F73" s="115">
        <v>4</v>
      </c>
      <c r="G73" s="115"/>
      <c r="H73" s="115"/>
      <c r="I73" s="115"/>
      <c r="J73" s="115"/>
      <c r="K73" s="115"/>
      <c r="L73" s="115"/>
      <c r="M73" s="115">
        <f>F73</f>
        <v>4</v>
      </c>
      <c r="O73" s="147">
        <f>SUM(R78:R81)+R83</f>
        <v>3.5</v>
      </c>
      <c r="P73" s="147">
        <f>SUM(S78:S81)+S83</f>
        <v>8.5</v>
      </c>
      <c r="Q73" s="115">
        <f>B73</f>
        <v>2</v>
      </c>
      <c r="R73" s="115"/>
      <c r="S73" s="115"/>
      <c r="T73" s="115"/>
    </row>
    <row r="74" spans="1:20" ht="11.25" customHeight="1">
      <c r="A74" s="115"/>
      <c r="B74" s="115" t="str">
        <f>VLOOKUP(B73,Команды!$A$6:$B$17,2,1)</f>
        <v>Рыбакин?</v>
      </c>
      <c r="E74" s="115"/>
      <c r="F74" s="115" t="str">
        <f>VLOOKUP(F73,Команды!$A$6:$B$17,2,1)</f>
        <v>Cream Team</v>
      </c>
      <c r="G74" s="115"/>
      <c r="H74" s="115"/>
      <c r="I74" s="115"/>
      <c r="J74" s="115"/>
      <c r="K74" s="115"/>
      <c r="L74" s="115"/>
      <c r="M74" s="115" t="str">
        <f>F74</f>
        <v>Cream Team</v>
      </c>
      <c r="P74" s="115"/>
      <c r="Q74" s="115" t="str">
        <f>B74</f>
        <v>Рыбакин?</v>
      </c>
      <c r="R74" s="115"/>
      <c r="S74" s="115"/>
      <c r="T74" s="115"/>
    </row>
    <row r="76" spans="1:20" ht="18.75" customHeight="1">
      <c r="A76" s="117" t="s">
        <v>55</v>
      </c>
      <c r="B76" s="130" t="s">
        <v>61</v>
      </c>
      <c r="C76" s="130" t="s">
        <v>67</v>
      </c>
      <c r="D76" s="122" t="s">
        <v>21</v>
      </c>
      <c r="E76" s="118" t="s">
        <v>22</v>
      </c>
      <c r="F76" s="118"/>
      <c r="G76" s="118" t="s">
        <v>68</v>
      </c>
      <c r="H76" s="118"/>
      <c r="I76" s="117" t="s">
        <v>24</v>
      </c>
      <c r="L76" s="117" t="s">
        <v>55</v>
      </c>
      <c r="M76" s="130" t="s">
        <v>61</v>
      </c>
      <c r="N76" s="130" t="s">
        <v>67</v>
      </c>
      <c r="O76" s="122" t="s">
        <v>21</v>
      </c>
      <c r="P76" s="118" t="s">
        <v>22</v>
      </c>
      <c r="Q76" s="118"/>
      <c r="R76" s="118" t="s">
        <v>68</v>
      </c>
      <c r="S76" s="118"/>
      <c r="T76" s="117" t="s">
        <v>24</v>
      </c>
    </row>
    <row r="77" spans="1:20" ht="18.75" customHeight="1">
      <c r="A77" s="119"/>
      <c r="B77" s="131"/>
      <c r="C77" s="131"/>
      <c r="D77" s="123"/>
      <c r="E77" s="118" t="s">
        <v>62</v>
      </c>
      <c r="F77" s="129" t="s">
        <v>63</v>
      </c>
      <c r="G77" s="118" t="s">
        <v>64</v>
      </c>
      <c r="H77" s="120" t="s">
        <v>65</v>
      </c>
      <c r="I77" s="119"/>
      <c r="L77" s="119"/>
      <c r="M77" s="131"/>
      <c r="N77" s="131"/>
      <c r="O77" s="123"/>
      <c r="P77" s="118" t="s">
        <v>62</v>
      </c>
      <c r="Q77" s="118" t="s">
        <v>63</v>
      </c>
      <c r="R77" s="118" t="s">
        <v>64</v>
      </c>
      <c r="S77" s="120" t="s">
        <v>65</v>
      </c>
      <c r="T77" s="119"/>
    </row>
    <row r="78" spans="1:21" ht="18.75" customHeight="1">
      <c r="A78" s="126">
        <v>3</v>
      </c>
      <c r="B78" s="126" t="str">
        <f ca="1">INDEX(OFFSET(Расклады!$A$1,INT((A78-1)/2)*25+18,2,6,5),J78,2)</f>
        <v>2♦</v>
      </c>
      <c r="C78" s="126" t="str">
        <f ca="1">INDEX(OFFSET(Расклады!$A$1,INT((A78-1)/2)*25+18,2,6,5),J78,3)</f>
        <v>N</v>
      </c>
      <c r="D78" s="124">
        <f ca="1">INDEX(OFFSET(Расклады!$A$1,INT((A78-1)/2)*25+18,2,6,5),J78,4)</f>
        <v>8</v>
      </c>
      <c r="E78" s="126">
        <f ca="1">INDEX(OFFSET(Расклады!$A$1,INT((A78-1)/2)*25+18,2,6,5),J78,5)-INDEX(OFFSET(Расклады!$A$1,INT((A78-1)/2)*25+18,2,6,6),J78,6)</f>
        <v>90</v>
      </c>
      <c r="F78" s="124">
        <f>-P78</f>
        <v>100</v>
      </c>
      <c r="G78" s="126">
        <f>MATCH(E78+F78,{-10000,-10,20},1)-1</f>
        <v>2</v>
      </c>
      <c r="H78" s="126">
        <f>2-G78</f>
        <v>0</v>
      </c>
      <c r="I78" s="126">
        <f>IF(E78+F78&gt;10,MATCH(E78+F78,{0,20,50,90,130,170,220,270,320,370,430,500,600,750,900,1100,1300,1500,1750,2000,2250,3000,3500,4000},1)-1,0)-IF(E78+F78&lt;-10,MATCH(-E78-F78,{0,20,50,90,130,170,220,270,320,370,430,500,600,750,900,1100,1300,1500,1750,2000,2250,3000,3500,4000},1)-1,0)</f>
        <v>5</v>
      </c>
      <c r="J78" s="114">
        <f ca="1">MATCH(B73,OFFSET(Расклады!$A$1,INT((A78-1)/2)*25+18,2,6,1),0)</f>
        <v>3</v>
      </c>
      <c r="L78" s="126">
        <f>A78</f>
        <v>3</v>
      </c>
      <c r="M78" s="126" t="str">
        <f ca="1">INDEX(OFFSET(Расклады!$A$1,INT((L78-1)/2)*25+18,2,6,5),U78,2)</f>
        <v>4♥к</v>
      </c>
      <c r="N78" s="126" t="str">
        <f ca="1">INDEX(OFFSET(Расклады!$A$1,INT((L78-1)/2)*25+18,2,6,5),U78,3)</f>
        <v>S</v>
      </c>
      <c r="O78" s="124">
        <f ca="1">INDEX(OFFSET(Расклады!$A$1,INT((L78-1)/2)*25+18,2,6,5),U78,4)</f>
        <v>9</v>
      </c>
      <c r="P78" s="126">
        <f ca="1">INDEX(OFFSET(Расклады!$A$1,INT((L78-1)/2)*25+18,2,6,5),U78,5)-INDEX(OFFSET(Расклады!$A$1,INT((L78-1)/2)*25+18,2,6,6),U78,6)</f>
        <v>-100</v>
      </c>
      <c r="Q78" s="124">
        <f>-E78</f>
        <v>-90</v>
      </c>
      <c r="R78" s="126">
        <f>MATCH(P78+Q78,{-10000,-10,20},1)-1</f>
        <v>0</v>
      </c>
      <c r="S78" s="126">
        <f>2-R78</f>
        <v>2</v>
      </c>
      <c r="T78" s="126">
        <f>IF(P78+Q78&gt;10,MATCH(P78+Q78,{0,20,50,90,130,170,220,270,320,370,430,500,600,750,900,1100,1300,1500,1750,2000,2250,3000,3500,4000},1)-1,0)-IF(P78+Q78&lt;-10,MATCH(-P78-Q78,{0,20,50,90,130,170,220,270,320,370,430,500,600,750,900,1100,1300,1500,1750,2000,2250,3000,3500,4000},1)-1,0)</f>
        <v>-5</v>
      </c>
      <c r="U78" s="114">
        <f ca="1">MATCH(M73,OFFSET(Расклады!$A$1,INT((L78-1)/2)*25+18,2,6,1),0)</f>
        <v>4</v>
      </c>
    </row>
    <row r="79" spans="1:21" ht="18.75" customHeight="1">
      <c r="A79" s="126">
        <v>4</v>
      </c>
      <c r="B79" s="126" t="str">
        <f ca="1">INDEX(OFFSET(Расклады!$A$1,INT((A79-1)/2)*25+18,14,6,5),J79,2)</f>
        <v>3NT</v>
      </c>
      <c r="C79" s="126" t="str">
        <f ca="1">INDEX(OFFSET(Расклады!$A$1,INT((A79-1)/2)*25+18,14,6,5),J79,3)</f>
        <v>S</v>
      </c>
      <c r="D79" s="124">
        <f ca="1">INDEX(OFFSET(Расклады!$A$1,INT((A79-1)/2)*25+18,14,6,5),J79,4)</f>
        <v>11</v>
      </c>
      <c r="E79" s="126">
        <f ca="1">INDEX(OFFSET(Расклады!$A$1,INT((A79-1)/2)*25+18,14,6,5),J79,5)-INDEX(OFFSET(Расклады!$A$1,INT((A79-1)/2)*25+18,14,6,6),J79,6)</f>
        <v>660</v>
      </c>
      <c r="F79" s="124">
        <f>-P79</f>
        <v>-180</v>
      </c>
      <c r="G79" s="126">
        <f>MATCH(E79+F79,{-10000,-10,20},1)-1</f>
        <v>2</v>
      </c>
      <c r="H79" s="126">
        <f>2-G79</f>
        <v>0</v>
      </c>
      <c r="I79" s="126">
        <f>IF(E79+F79&gt;10,MATCH(E79+F79,{0,20,50,90,130,170,220,270,320,370,430,500,600,750,900,1100,1300,1500,1750,2000,2250,3000,3500,4000},1)-1,0)-IF(E79+F79&lt;-10,MATCH(-E79-F79,{0,20,50,90,130,170,220,270,320,370,430,500,600,750,900,1100,1300,1500,1750,2000,2250,3000,3500,4000},1)-1,0)</f>
        <v>10</v>
      </c>
      <c r="J79" s="114">
        <f ca="1">MATCH(B73,OFFSET(Расклады!$A$1,INT((A78-1)/2)*25+18,14,6,1),0)</f>
        <v>3</v>
      </c>
      <c r="L79" s="126">
        <f>A79</f>
        <v>4</v>
      </c>
      <c r="M79" s="126" t="str">
        <f ca="1">INDEX(OFFSET(Расклады!$A$1,INT((L79-1)/2)*25+18,14,6,5),U79,2)</f>
        <v>1NT</v>
      </c>
      <c r="N79" s="126" t="str">
        <f ca="1">INDEX(OFFSET(Расклады!$A$1,INT((L79-1)/2)*25+18,14,6,5),U79,3)</f>
        <v>S</v>
      </c>
      <c r="O79" s="124">
        <f ca="1">INDEX(OFFSET(Расклады!$A$1,INT((L79-1)/2)*25+18,14,6,5),U79,4)</f>
        <v>10</v>
      </c>
      <c r="P79" s="126">
        <f ca="1">INDEX(OFFSET(Расклады!$A$1,INT((L79-1)/2)*25+18,14,6,5),U79,5)-INDEX(OFFSET(Расклады!$A$1,INT((L79-1)/2)*25+18,14,6,6),U79,6)</f>
        <v>180</v>
      </c>
      <c r="Q79" s="124">
        <f>-E79</f>
        <v>-660</v>
      </c>
      <c r="R79" s="126">
        <f>MATCH(P79+Q79,{-10000,-10,20},1)-1</f>
        <v>0</v>
      </c>
      <c r="S79" s="126">
        <f>2-R79</f>
        <v>2</v>
      </c>
      <c r="T79" s="126">
        <f>IF(P79+Q79&gt;10,MATCH(P79+Q79,{0,20,50,90,130,170,220,270,320,370,430,500,600,750,900,1100,1300,1500,1750,2000,2250,3000,3500,4000},1)-1,0)-IF(P79+Q79&lt;-10,MATCH(-P79-Q79,{0,20,50,90,130,170,220,270,320,370,430,500,600,750,900,1100,1300,1500,1750,2000,2250,3000,3500,4000},1)-1,0)</f>
        <v>-10</v>
      </c>
      <c r="U79" s="114">
        <f ca="1">MATCH(M73,OFFSET(Расклады!$A$1,INT((L78-1)/2)*25+18,14,6,1),0)</f>
        <v>4</v>
      </c>
    </row>
    <row r="80" spans="1:21" ht="18.75" customHeight="1">
      <c r="A80" s="126">
        <v>19</v>
      </c>
      <c r="B80" s="126" t="str">
        <f ca="1">INDEX(OFFSET(Расклады!$A$1,INT((A80-1)/2)*25+18,2,6,5),J80,2)</f>
        <v>4♠</v>
      </c>
      <c r="C80" s="126" t="str">
        <f ca="1">INDEX(OFFSET(Расклады!$A$1,INT((A80-1)/2)*25+18,2,6,5),J80,3)</f>
        <v>S</v>
      </c>
      <c r="D80" s="124">
        <f ca="1">INDEX(OFFSET(Расклады!$A$1,INT((A80-1)/2)*25+18,2,6,5),J80,4)</f>
        <v>10</v>
      </c>
      <c r="E80" s="126">
        <f ca="1">INDEX(OFFSET(Расклады!$A$1,INT((A80-1)/2)*25+18,2,6,5),J80,5)-INDEX(OFFSET(Расклады!$A$1,INT((A80-1)/2)*25+18,2,6,6),J80,6)</f>
        <v>420</v>
      </c>
      <c r="F80" s="124">
        <f>-P80</f>
        <v>-420</v>
      </c>
      <c r="G80" s="126">
        <f>MATCH(E80+F80,{-10000,-10,20},1)-1</f>
        <v>1</v>
      </c>
      <c r="H80" s="126">
        <f>2-G80</f>
        <v>1</v>
      </c>
      <c r="I80" s="126">
        <f>IF(E80+F80&gt;10,MATCH(E80+F80,{0,20,50,90,130,170,220,270,320,370,430,500,600,750,900,1100,1300,1500,1750,2000,2250,3000,3500,4000},1)-1,0)-IF(E80+F80&lt;-10,MATCH(-E80-F80,{0,20,50,90,130,170,220,270,320,370,430,500,600,750,900,1100,1300,1500,1750,2000,2250,3000,3500,4000},1)-1,0)</f>
        <v>0</v>
      </c>
      <c r="J80" s="114">
        <f ca="1">MATCH(B73,OFFSET(Расклады!$A$1,INT((A80-1)/2)*25+18,2,6,1),0)</f>
        <v>4</v>
      </c>
      <c r="L80" s="126">
        <f>A80</f>
        <v>19</v>
      </c>
      <c r="M80" s="126" t="str">
        <f ca="1">INDEX(OFFSET(Расклады!$A$1,INT((L80-1)/2)*25+18,2,6,5),U80,2)</f>
        <v>4♠</v>
      </c>
      <c r="N80" s="126" t="str">
        <f ca="1">INDEX(OFFSET(Расклады!$A$1,INT((L80-1)/2)*25+18,2,6,5),U80,3)</f>
        <v>S</v>
      </c>
      <c r="O80" s="124">
        <f ca="1">INDEX(OFFSET(Расклады!$A$1,INT((L80-1)/2)*25+18,2,6,5),U80,4)</f>
        <v>10</v>
      </c>
      <c r="P80" s="126">
        <f ca="1">INDEX(OFFSET(Расклады!$A$1,INT((L80-1)/2)*25+18,2,6,5),U80,5)-INDEX(OFFSET(Расклады!$A$1,INT((L80-1)/2)*25+18,2,6,6),U80,6)</f>
        <v>420</v>
      </c>
      <c r="Q80" s="124">
        <f>-E80</f>
        <v>-420</v>
      </c>
      <c r="R80" s="126">
        <f>MATCH(P80+Q80,{-10000,-10,20},1)-1</f>
        <v>1</v>
      </c>
      <c r="S80" s="126">
        <f>2-R80</f>
        <v>1</v>
      </c>
      <c r="T80" s="126">
        <f>IF(P80+Q80&gt;10,MATCH(P80+Q80,{0,20,50,90,130,170,220,270,320,370,430,500,600,750,900,1100,1300,1500,1750,2000,2250,3000,3500,4000},1)-1,0)-IF(P80+Q80&lt;-10,MATCH(-P80-Q80,{0,20,50,90,130,170,220,270,320,370,430,500,600,750,900,1100,1300,1500,1750,2000,2250,3000,3500,4000},1)-1,0)</f>
        <v>0</v>
      </c>
      <c r="U80" s="114">
        <f ca="1">MATCH(M73,OFFSET(Расклады!$A$1,INT((L80-1)/2)*25+18,2,6,1),0)</f>
        <v>3</v>
      </c>
    </row>
    <row r="81" spans="1:21" ht="18.75" customHeight="1">
      <c r="A81" s="126">
        <v>20</v>
      </c>
      <c r="B81" s="126" t="str">
        <f ca="1">INDEX(OFFSET(Расклады!$A$1,INT((A81-1)/2)*25+18,14,6,5),J81,2)</f>
        <v>1NT</v>
      </c>
      <c r="C81" s="126" t="str">
        <f ca="1">INDEX(OFFSET(Расклады!$A$1,INT((A81-1)/2)*25+18,14,6,5),J81,3)</f>
        <v>N</v>
      </c>
      <c r="D81" s="124">
        <f ca="1">INDEX(OFFSET(Расклады!$A$1,INT((A81-1)/2)*25+18,14,6,5),J81,4)</f>
        <v>6</v>
      </c>
      <c r="E81" s="126">
        <f ca="1">INDEX(OFFSET(Расклады!$A$1,INT((A81-1)/2)*25+18,14,6,5),J81,5)-INDEX(OFFSET(Расклады!$A$1,INT((A81-1)/2)*25+18,14,6,6),J81,6)</f>
        <v>-100</v>
      </c>
      <c r="F81" s="124">
        <f>-P81</f>
        <v>-90</v>
      </c>
      <c r="G81" s="126">
        <f>MATCH(E81+F81,{-10000,-10,20},1)-1</f>
        <v>0</v>
      </c>
      <c r="H81" s="126">
        <f>2-G81</f>
        <v>2</v>
      </c>
      <c r="I81" s="126">
        <f>IF(E81+F81&gt;10,MATCH(E81+F81,{0,20,50,90,130,170,220,270,320,370,430,500,600,750,900,1100,1300,1500,1750,2000,2250,3000,3500,4000},1)-1,0)-IF(E81+F81&lt;-10,MATCH(-E81-F81,{0,20,50,90,130,170,220,270,320,370,430,500,600,750,900,1100,1300,1500,1750,2000,2250,3000,3500,4000},1)-1,0)</f>
        <v>-5</v>
      </c>
      <c r="J81" s="114">
        <f ca="1">MATCH(B73,OFFSET(Расклады!$A$1,INT((A81-1)/2)*25+18,2,6,1),0)</f>
        <v>4</v>
      </c>
      <c r="L81" s="126">
        <f>A81</f>
        <v>20</v>
      </c>
      <c r="M81" s="126" t="str">
        <f ca="1">INDEX(OFFSET(Расклады!$A$1,INT((L81-1)/2)*25+18,14,6,5),U81,2)</f>
        <v>1NT</v>
      </c>
      <c r="N81" s="126" t="str">
        <f ca="1">INDEX(OFFSET(Расклады!$A$1,INT((L81-1)/2)*25+18,14,6,5),U81,3)</f>
        <v>N</v>
      </c>
      <c r="O81" s="124">
        <f ca="1">INDEX(OFFSET(Расклады!$A$1,INT((L81-1)/2)*25+18,14,6,5),U81,4)</f>
        <v>7</v>
      </c>
      <c r="P81" s="126">
        <f ca="1">INDEX(OFFSET(Расклады!$A$1,INT((L81-1)/2)*25+18,14,6,5),U81,5)-INDEX(OFFSET(Расклады!$A$1,INT((L81-1)/2)*25+18,14,6,6),U81,6)</f>
        <v>90</v>
      </c>
      <c r="Q81" s="124">
        <f>-E81</f>
        <v>100</v>
      </c>
      <c r="R81" s="126">
        <f>MATCH(P81+Q81,{-10000,-10,20},1)-1</f>
        <v>2</v>
      </c>
      <c r="S81" s="126">
        <f>2-R81</f>
        <v>0</v>
      </c>
      <c r="T81" s="126">
        <f>IF(P81+Q81&gt;10,MATCH(P81+Q81,{0,20,50,90,130,170,220,270,320,370,430,500,600,750,900,1100,1300,1500,1750,2000,2250,3000,3500,4000},1)-1,0)-IF(P81+Q81&lt;-10,MATCH(-P81-Q81,{0,20,50,90,130,170,220,270,320,370,430,500,600,750,900,1100,1300,1500,1750,2000,2250,3000,3500,4000},1)-1,0)</f>
        <v>5</v>
      </c>
      <c r="U81" s="114">
        <f ca="1">MATCH(M73,OFFSET(Расклады!$A$1,INT((L81-1)/2)*25+18,2,6,1),0)</f>
        <v>3</v>
      </c>
    </row>
    <row r="82" spans="1:19" ht="18.75" customHeight="1">
      <c r="A82" s="116"/>
      <c r="B82" s="125"/>
      <c r="C82" s="125"/>
      <c r="D82" s="125"/>
      <c r="E82" s="125">
        <f>SUM(I77:I81)</f>
        <v>10</v>
      </c>
      <c r="F82" s="125"/>
      <c r="G82" s="121"/>
      <c r="H82" s="121"/>
      <c r="L82" s="116"/>
      <c r="M82" s="125"/>
      <c r="N82" s="125"/>
      <c r="O82" s="125"/>
      <c r="P82" s="125">
        <f>SUM(T77:T81)</f>
        <v>-10</v>
      </c>
      <c r="Q82" s="116"/>
      <c r="R82" s="121"/>
      <c r="S82" s="121"/>
    </row>
    <row r="83" spans="5:19" s="115" customFormat="1" ht="18.75" customHeight="1">
      <c r="E83" s="115" t="s">
        <v>66</v>
      </c>
      <c r="G83" s="127">
        <f>(MATCH(E82,{-10000,-12,-9,-6,-2,3,7,10,13},1)-5)/2+2</f>
        <v>3.5</v>
      </c>
      <c r="H83" s="128">
        <f>4-G83</f>
        <v>0.5</v>
      </c>
      <c r="I83" s="125"/>
      <c r="P83" s="115" t="s">
        <v>66</v>
      </c>
      <c r="R83" s="127">
        <f>(MATCH(P82,{-10000,-12,-9,-6,-2,3,7,10,13},1)-5)/2+2</f>
        <v>0.5</v>
      </c>
      <c r="S83" s="128">
        <f>4-R83</f>
        <v>3.5</v>
      </c>
    </row>
    <row r="85" spans="1:20" ht="30.75" customHeight="1">
      <c r="A85" s="115"/>
      <c r="B85" s="115">
        <v>2</v>
      </c>
      <c r="D85" s="147">
        <f>SUM(G90:G93)+G95</f>
        <v>4</v>
      </c>
      <c r="E85" s="147">
        <f>SUM(H90:H93)+H95</f>
        <v>8</v>
      </c>
      <c r="F85" s="115">
        <v>5</v>
      </c>
      <c r="G85" s="115"/>
      <c r="H85" s="115"/>
      <c r="I85" s="115"/>
      <c r="J85" s="115"/>
      <c r="K85" s="115"/>
      <c r="L85" s="115"/>
      <c r="M85" s="115">
        <f>F85</f>
        <v>5</v>
      </c>
      <c r="O85" s="147">
        <f>SUM(R90:R93)+R95</f>
        <v>8</v>
      </c>
      <c r="P85" s="147">
        <f>SUM(S90:S93)+S95</f>
        <v>4</v>
      </c>
      <c r="Q85" s="115">
        <f>B85</f>
        <v>2</v>
      </c>
      <c r="R85" s="115"/>
      <c r="S85" s="115"/>
      <c r="T85" s="115"/>
    </row>
    <row r="86" spans="1:20" ht="11.25" customHeight="1">
      <c r="A86" s="115"/>
      <c r="B86" s="115" t="str">
        <f>VLOOKUP(B85,Команды!$A$6:$B$17,2,1)</f>
        <v>Рыбакин?</v>
      </c>
      <c r="E86" s="115"/>
      <c r="F86" s="115" t="str">
        <f>VLOOKUP(F85,Команды!$A$6:$B$17,2,1)</f>
        <v>Никак</v>
      </c>
      <c r="G86" s="115"/>
      <c r="H86" s="115"/>
      <c r="I86" s="115"/>
      <c r="J86" s="115"/>
      <c r="K86" s="115"/>
      <c r="L86" s="115"/>
      <c r="M86" s="115" t="str">
        <f>F86</f>
        <v>Никак</v>
      </c>
      <c r="P86" s="115"/>
      <c r="Q86" s="115" t="str">
        <f>B86</f>
        <v>Рыбакин?</v>
      </c>
      <c r="R86" s="115"/>
      <c r="S86" s="115"/>
      <c r="T86" s="115"/>
    </row>
    <row r="88" spans="1:20" ht="18.75" customHeight="1">
      <c r="A88" s="117" t="s">
        <v>55</v>
      </c>
      <c r="B88" s="130" t="s">
        <v>61</v>
      </c>
      <c r="C88" s="130" t="s">
        <v>67</v>
      </c>
      <c r="D88" s="122" t="s">
        <v>21</v>
      </c>
      <c r="E88" s="118" t="s">
        <v>22</v>
      </c>
      <c r="F88" s="118"/>
      <c r="G88" s="118" t="s">
        <v>68</v>
      </c>
      <c r="H88" s="118"/>
      <c r="I88" s="117" t="s">
        <v>24</v>
      </c>
      <c r="L88" s="117" t="s">
        <v>55</v>
      </c>
      <c r="M88" s="130" t="s">
        <v>61</v>
      </c>
      <c r="N88" s="130" t="s">
        <v>67</v>
      </c>
      <c r="O88" s="122" t="s">
        <v>21</v>
      </c>
      <c r="P88" s="118" t="s">
        <v>22</v>
      </c>
      <c r="Q88" s="118"/>
      <c r="R88" s="118" t="s">
        <v>68</v>
      </c>
      <c r="S88" s="118"/>
      <c r="T88" s="117" t="s">
        <v>24</v>
      </c>
    </row>
    <row r="89" spans="1:20" ht="18.75" customHeight="1">
      <c r="A89" s="119"/>
      <c r="B89" s="131"/>
      <c r="C89" s="131"/>
      <c r="D89" s="123"/>
      <c r="E89" s="118" t="s">
        <v>62</v>
      </c>
      <c r="F89" s="129" t="s">
        <v>63</v>
      </c>
      <c r="G89" s="118" t="s">
        <v>64</v>
      </c>
      <c r="H89" s="120" t="s">
        <v>65</v>
      </c>
      <c r="I89" s="119"/>
      <c r="L89" s="119"/>
      <c r="M89" s="131"/>
      <c r="N89" s="131"/>
      <c r="O89" s="123"/>
      <c r="P89" s="118" t="s">
        <v>62</v>
      </c>
      <c r="Q89" s="118" t="s">
        <v>63</v>
      </c>
      <c r="R89" s="118" t="s">
        <v>64</v>
      </c>
      <c r="S89" s="120" t="s">
        <v>65</v>
      </c>
      <c r="T89" s="119"/>
    </row>
    <row r="90" spans="1:21" ht="18.75" customHeight="1">
      <c r="A90" s="126">
        <v>11</v>
      </c>
      <c r="B90" s="126" t="str">
        <f ca="1">INDEX(OFFSET(Расклады!$A$1,INT((A90-1)/2)*25+18,2,6,5),J90,2)</f>
        <v>4♣</v>
      </c>
      <c r="C90" s="126" t="str">
        <f ca="1">INDEX(OFFSET(Расклады!$A$1,INT((A90-1)/2)*25+18,2,6,5),J90,3)</f>
        <v>S</v>
      </c>
      <c r="D90" s="124">
        <f ca="1">INDEX(OFFSET(Расклады!$A$1,INT((A90-1)/2)*25+18,2,6,5),J90,4)</f>
        <v>8</v>
      </c>
      <c r="E90" s="126">
        <f ca="1">INDEX(OFFSET(Расклады!$A$1,INT((A90-1)/2)*25+18,2,6,5),J90,5)-INDEX(OFFSET(Расклады!$A$1,INT((A90-1)/2)*25+18,2,6,6),J90,6)</f>
        <v>-100</v>
      </c>
      <c r="F90" s="124">
        <f>-P90</f>
        <v>-430</v>
      </c>
      <c r="G90" s="126">
        <f>MATCH(E90+F90,{-10000,-10,20},1)-1</f>
        <v>0</v>
      </c>
      <c r="H90" s="126">
        <f>2-G90</f>
        <v>2</v>
      </c>
      <c r="I90" s="126">
        <f>IF(E90+F90&gt;10,MATCH(E90+F90,{0,20,50,90,130,170,220,270,320,370,430,500,600,750,900,1100,1300,1500,1750,2000,2250,3000,3500,4000},1)-1,0)-IF(E90+F90&lt;-10,MATCH(-E90-F90,{0,20,50,90,130,170,220,270,320,370,430,500,600,750,900,1100,1300,1500,1750,2000,2250,3000,3500,4000},1)-1,0)</f>
        <v>-11</v>
      </c>
      <c r="J90" s="114">
        <f ca="1">MATCH(B85,OFFSET(Расклады!$A$1,INT((A90-1)/2)*25+18,2,6,1),0)</f>
        <v>1</v>
      </c>
      <c r="L90" s="126">
        <f>A90</f>
        <v>11</v>
      </c>
      <c r="M90" s="126" t="str">
        <f ca="1">INDEX(OFFSET(Расклады!$A$1,INT((L90-1)/2)*25+18,2,6,5),U90,2)</f>
        <v>3NT</v>
      </c>
      <c r="N90" s="126" t="str">
        <f ca="1">INDEX(OFFSET(Расклады!$A$1,INT((L90-1)/2)*25+18,2,6,5),U90,3)</f>
        <v>N</v>
      </c>
      <c r="O90" s="124">
        <f ca="1">INDEX(OFFSET(Расклады!$A$1,INT((L90-1)/2)*25+18,2,6,5),U90,4)</f>
        <v>10</v>
      </c>
      <c r="P90" s="126">
        <f ca="1">INDEX(OFFSET(Расклады!$A$1,INT((L90-1)/2)*25+18,2,6,5),U90,5)-INDEX(OFFSET(Расклады!$A$1,INT((L90-1)/2)*25+18,2,6,6),U90,6)</f>
        <v>430</v>
      </c>
      <c r="Q90" s="124">
        <f>-E90</f>
        <v>100</v>
      </c>
      <c r="R90" s="126">
        <f>MATCH(P90+Q90,{-10000,-10,20},1)-1</f>
        <v>2</v>
      </c>
      <c r="S90" s="126">
        <f>2-R90</f>
        <v>0</v>
      </c>
      <c r="T90" s="126">
        <f>IF(P90+Q90&gt;10,MATCH(P90+Q90,{0,20,50,90,130,170,220,270,320,370,430,500,600,750,900,1100,1300,1500,1750,2000,2250,3000,3500,4000},1)-1,0)-IF(P90+Q90&lt;-10,MATCH(-P90-Q90,{0,20,50,90,130,170,220,270,320,370,430,500,600,750,900,1100,1300,1500,1750,2000,2250,3000,3500,4000},1)-1,0)</f>
        <v>11</v>
      </c>
      <c r="U90" s="114">
        <f ca="1">MATCH(M85,OFFSET(Расклады!$A$1,INT((L90-1)/2)*25+18,2,6,1),0)</f>
        <v>2</v>
      </c>
    </row>
    <row r="91" spans="1:21" ht="18.75" customHeight="1">
      <c r="A91" s="126">
        <v>12</v>
      </c>
      <c r="B91" s="126" t="str">
        <f ca="1">INDEX(OFFSET(Расклады!$A$1,INT((A91-1)/2)*25+18,14,6,5),J91,2)</f>
        <v>3♣</v>
      </c>
      <c r="C91" s="126" t="str">
        <f ca="1">INDEX(OFFSET(Расклады!$A$1,INT((A91-1)/2)*25+18,14,6,5),J91,3)</f>
        <v>N</v>
      </c>
      <c r="D91" s="124">
        <f ca="1">INDEX(OFFSET(Расклады!$A$1,INT((A91-1)/2)*25+18,14,6,5),J91,4)</f>
        <v>10</v>
      </c>
      <c r="E91" s="126">
        <f ca="1">INDEX(OFFSET(Расклады!$A$1,INT((A91-1)/2)*25+18,14,6,5),J91,5)-INDEX(OFFSET(Расклады!$A$1,INT((A91-1)/2)*25+18,14,6,6),J91,6)</f>
        <v>130</v>
      </c>
      <c r="F91" s="124">
        <f>-P91</f>
        <v>170</v>
      </c>
      <c r="G91" s="126">
        <f>MATCH(E91+F91,{-10000,-10,20},1)-1</f>
        <v>2</v>
      </c>
      <c r="H91" s="126">
        <f>2-G91</f>
        <v>0</v>
      </c>
      <c r="I91" s="126">
        <f>IF(E91+F91&gt;10,MATCH(E91+F91,{0,20,50,90,130,170,220,270,320,370,430,500,600,750,900,1100,1300,1500,1750,2000,2250,3000,3500,4000},1)-1,0)-IF(E91+F91&lt;-10,MATCH(-E91-F91,{0,20,50,90,130,170,220,270,320,370,430,500,600,750,900,1100,1300,1500,1750,2000,2250,3000,3500,4000},1)-1,0)</f>
        <v>7</v>
      </c>
      <c r="J91" s="114">
        <f ca="1">MATCH(B85,OFFSET(Расклады!$A$1,INT((A90-1)/2)*25+18,14,6,1),0)</f>
        <v>1</v>
      </c>
      <c r="L91" s="126">
        <f>A91</f>
        <v>12</v>
      </c>
      <c r="M91" s="126" t="str">
        <f ca="1">INDEX(OFFSET(Расклады!$A$1,INT((L91-1)/2)*25+18,14,6,5),U91,2)</f>
        <v>2♠</v>
      </c>
      <c r="N91" s="126" t="str">
        <f ca="1">INDEX(OFFSET(Расклады!$A$1,INT((L91-1)/2)*25+18,14,6,5),U91,3)</f>
        <v>E</v>
      </c>
      <c r="O91" s="124">
        <f ca="1">INDEX(OFFSET(Расклады!$A$1,INT((L91-1)/2)*25+18,14,6,5),U91,4)</f>
        <v>10</v>
      </c>
      <c r="P91" s="126">
        <f ca="1">INDEX(OFFSET(Расклады!$A$1,INT((L91-1)/2)*25+18,14,6,5),U91,5)-INDEX(OFFSET(Расклады!$A$1,INT((L91-1)/2)*25+18,14,6,6),U91,6)</f>
        <v>-170</v>
      </c>
      <c r="Q91" s="124">
        <f>-E91</f>
        <v>-130</v>
      </c>
      <c r="R91" s="126">
        <f>MATCH(P91+Q91,{-10000,-10,20},1)-1</f>
        <v>0</v>
      </c>
      <c r="S91" s="126">
        <f>2-R91</f>
        <v>2</v>
      </c>
      <c r="T91" s="126">
        <f>IF(P91+Q91&gt;10,MATCH(P91+Q91,{0,20,50,90,130,170,220,270,320,370,430,500,600,750,900,1100,1300,1500,1750,2000,2250,3000,3500,4000},1)-1,0)-IF(P91+Q91&lt;-10,MATCH(-P91-Q91,{0,20,50,90,130,170,220,270,320,370,430,500,600,750,900,1100,1300,1500,1750,2000,2250,3000,3500,4000},1)-1,0)</f>
        <v>-7</v>
      </c>
      <c r="U91" s="114">
        <f ca="1">MATCH(M85,OFFSET(Расклады!$A$1,INT((L90-1)/2)*25+18,14,6,1),0)</f>
        <v>2</v>
      </c>
    </row>
    <row r="92" spans="1:21" ht="18.75" customHeight="1">
      <c r="A92" s="126">
        <v>15</v>
      </c>
      <c r="B92" s="126" t="str">
        <f ca="1">INDEX(OFFSET(Расклады!$A$1,INT((A92-1)/2)*25+18,2,6,5),J92,2)</f>
        <v>2♠</v>
      </c>
      <c r="C92" s="126" t="str">
        <f ca="1">INDEX(OFFSET(Расклады!$A$1,INT((A92-1)/2)*25+18,2,6,5),J92,3)</f>
        <v>N</v>
      </c>
      <c r="D92" s="124">
        <f ca="1">INDEX(OFFSET(Расклады!$A$1,INT((A92-1)/2)*25+18,2,6,5),J92,4)</f>
        <v>9</v>
      </c>
      <c r="E92" s="126">
        <f ca="1">INDEX(OFFSET(Расклады!$A$1,INT((A92-1)/2)*25+18,2,6,5),J92,5)-INDEX(OFFSET(Расклады!$A$1,INT((A92-1)/2)*25+18,2,6,6),J92,6)</f>
        <v>140</v>
      </c>
      <c r="F92" s="124">
        <f>-P92</f>
        <v>-50</v>
      </c>
      <c r="G92" s="126">
        <f>MATCH(E92+F92,{-10000,-10,20},1)-1</f>
        <v>2</v>
      </c>
      <c r="H92" s="126">
        <f>2-G92</f>
        <v>0</v>
      </c>
      <c r="I92" s="126">
        <f>IF(E92+F92&gt;10,MATCH(E92+F92,{0,20,50,90,130,170,220,270,320,370,430,500,600,750,900,1100,1300,1500,1750,2000,2250,3000,3500,4000},1)-1,0)-IF(E92+F92&lt;-10,MATCH(-E92-F92,{0,20,50,90,130,170,220,270,320,370,430,500,600,750,900,1100,1300,1500,1750,2000,2250,3000,3500,4000},1)-1,0)</f>
        <v>3</v>
      </c>
      <c r="J92" s="114">
        <f ca="1">MATCH(B85,OFFSET(Расклады!$A$1,INT((A92-1)/2)*25+18,2,6,1),0)</f>
        <v>2</v>
      </c>
      <c r="L92" s="126">
        <f>A92</f>
        <v>15</v>
      </c>
      <c r="M92" s="126" t="str">
        <f ca="1">INDEX(OFFSET(Расклады!$A$1,INT((L92-1)/2)*25+18,2,6,5),U92,2)</f>
        <v>2♥</v>
      </c>
      <c r="N92" s="126" t="str">
        <f ca="1">INDEX(OFFSET(Расклады!$A$1,INT((L92-1)/2)*25+18,2,6,5),U92,3)</f>
        <v>W</v>
      </c>
      <c r="O92" s="124">
        <f ca="1">INDEX(OFFSET(Расклады!$A$1,INT((L92-1)/2)*25+18,2,6,5),U92,4)</f>
        <v>7</v>
      </c>
      <c r="P92" s="126">
        <f ca="1">INDEX(OFFSET(Расклады!$A$1,INT((L92-1)/2)*25+18,2,6,5),U92,5)-INDEX(OFFSET(Расклады!$A$1,INT((L92-1)/2)*25+18,2,6,6),U92,6)</f>
        <v>50</v>
      </c>
      <c r="Q92" s="124">
        <f>-E92</f>
        <v>-140</v>
      </c>
      <c r="R92" s="126">
        <f>MATCH(P92+Q92,{-10000,-10,20},1)-1</f>
        <v>0</v>
      </c>
      <c r="S92" s="126">
        <f>2-R92</f>
        <v>2</v>
      </c>
      <c r="T92" s="126">
        <f>IF(P92+Q92&gt;10,MATCH(P92+Q92,{0,20,50,90,130,170,220,270,320,370,430,500,600,750,900,1100,1300,1500,1750,2000,2250,3000,3500,4000},1)-1,0)-IF(P92+Q92&lt;-10,MATCH(-P92-Q92,{0,20,50,90,130,170,220,270,320,370,430,500,600,750,900,1100,1300,1500,1750,2000,2250,3000,3500,4000},1)-1,0)</f>
        <v>-3</v>
      </c>
      <c r="U92" s="114">
        <f ca="1">MATCH(M85,OFFSET(Расклады!$A$1,INT((L92-1)/2)*25+18,2,6,1),0)</f>
        <v>1</v>
      </c>
    </row>
    <row r="93" spans="1:21" ht="18.75" customHeight="1">
      <c r="A93" s="126">
        <v>16</v>
      </c>
      <c r="B93" s="126" t="str">
        <f ca="1">INDEX(OFFSET(Расклады!$A$1,INT((A93-1)/2)*25+18,14,6,5),J93,2)</f>
        <v>3NTк</v>
      </c>
      <c r="C93" s="126" t="str">
        <f ca="1">INDEX(OFFSET(Расклады!$A$1,INT((A93-1)/2)*25+18,14,6,5),J93,3)</f>
        <v>S</v>
      </c>
      <c r="D93" s="124">
        <f ca="1">INDEX(OFFSET(Расклады!$A$1,INT((A93-1)/2)*25+18,14,6,5),J93,4)</f>
        <v>6</v>
      </c>
      <c r="E93" s="126">
        <f ca="1">INDEX(OFFSET(Расклады!$A$1,INT((A93-1)/2)*25+18,14,6,5),J93,5)-INDEX(OFFSET(Расклады!$A$1,INT((A93-1)/2)*25+18,14,6,6),J93,6)</f>
        <v>-500</v>
      </c>
      <c r="F93" s="124">
        <f>-P93</f>
        <v>-120</v>
      </c>
      <c r="G93" s="126">
        <f>MATCH(E93+F93,{-10000,-10,20},1)-1</f>
        <v>0</v>
      </c>
      <c r="H93" s="126">
        <f>2-G93</f>
        <v>2</v>
      </c>
      <c r="I93" s="126">
        <f>IF(E93+F93&gt;10,MATCH(E93+F93,{0,20,50,90,130,170,220,270,320,370,430,500,600,750,900,1100,1300,1500,1750,2000,2250,3000,3500,4000},1)-1,0)-IF(E93+F93&lt;-10,MATCH(-E93-F93,{0,20,50,90,130,170,220,270,320,370,430,500,600,750,900,1100,1300,1500,1750,2000,2250,3000,3500,4000},1)-1,0)</f>
        <v>-12</v>
      </c>
      <c r="J93" s="114">
        <f ca="1">MATCH(B85,OFFSET(Расклады!$A$1,INT((A93-1)/2)*25+18,2,6,1),0)</f>
        <v>2</v>
      </c>
      <c r="L93" s="126">
        <f>A93</f>
        <v>16</v>
      </c>
      <c r="M93" s="126" t="str">
        <f ca="1">INDEX(OFFSET(Расклады!$A$1,INT((L93-1)/2)*25+18,14,6,5),U93,2)</f>
        <v>1NT</v>
      </c>
      <c r="N93" s="126" t="str">
        <f ca="1">INDEX(OFFSET(Расклады!$A$1,INT((L93-1)/2)*25+18,14,6,5),U93,3)</f>
        <v>S</v>
      </c>
      <c r="O93" s="124">
        <f ca="1">INDEX(OFFSET(Расклады!$A$1,INT((L93-1)/2)*25+18,14,6,5),U93,4)</f>
        <v>8</v>
      </c>
      <c r="P93" s="126">
        <f ca="1">INDEX(OFFSET(Расклады!$A$1,INT((L93-1)/2)*25+18,14,6,5),U93,5)-INDEX(OFFSET(Расклады!$A$1,INT((L93-1)/2)*25+18,14,6,6),U93,6)</f>
        <v>120</v>
      </c>
      <c r="Q93" s="124">
        <f>-E93</f>
        <v>500</v>
      </c>
      <c r="R93" s="126">
        <f>MATCH(P93+Q93,{-10000,-10,20},1)-1</f>
        <v>2</v>
      </c>
      <c r="S93" s="126">
        <f>2-R93</f>
        <v>0</v>
      </c>
      <c r="T93" s="126">
        <f>IF(P93+Q93&gt;10,MATCH(P93+Q93,{0,20,50,90,130,170,220,270,320,370,430,500,600,750,900,1100,1300,1500,1750,2000,2250,3000,3500,4000},1)-1,0)-IF(P93+Q93&lt;-10,MATCH(-P93-Q93,{0,20,50,90,130,170,220,270,320,370,430,500,600,750,900,1100,1300,1500,1750,2000,2250,3000,3500,4000},1)-1,0)</f>
        <v>12</v>
      </c>
      <c r="U93" s="114">
        <f ca="1">MATCH(M85,OFFSET(Расклады!$A$1,INT((L93-1)/2)*25+18,2,6,1),0)</f>
        <v>1</v>
      </c>
    </row>
    <row r="94" spans="1:19" ht="18.75" customHeight="1">
      <c r="A94" s="116"/>
      <c r="B94" s="125"/>
      <c r="C94" s="125"/>
      <c r="D94" s="125"/>
      <c r="E94" s="125">
        <f>SUM(I89:I93)</f>
        <v>-13</v>
      </c>
      <c r="F94" s="125"/>
      <c r="G94" s="121"/>
      <c r="H94" s="121"/>
      <c r="L94" s="116"/>
      <c r="M94" s="125"/>
      <c r="N94" s="125"/>
      <c r="O94" s="125"/>
      <c r="P94" s="125">
        <f>SUM(T89:T93)</f>
        <v>13</v>
      </c>
      <c r="Q94" s="116"/>
      <c r="R94" s="121"/>
      <c r="S94" s="121"/>
    </row>
    <row r="95" spans="5:19" s="115" customFormat="1" ht="18.75" customHeight="1">
      <c r="E95" s="115" t="s">
        <v>66</v>
      </c>
      <c r="G95" s="127">
        <f>(MATCH(E94,{-10000,-12,-9,-6,-2,3,7,10,13},1)-5)/2+2</f>
        <v>0</v>
      </c>
      <c r="H95" s="128">
        <f>4-G95</f>
        <v>4</v>
      </c>
      <c r="I95" s="125"/>
      <c r="P95" s="115" t="s">
        <v>66</v>
      </c>
      <c r="R95" s="127">
        <f>(MATCH(P94,{-10000,-12,-9,-6,-2,3,7,10,13},1)-5)/2+2</f>
        <v>4</v>
      </c>
      <c r="S95" s="128">
        <f>4-R95</f>
        <v>0</v>
      </c>
    </row>
    <row r="97" spans="1:20" ht="30.75" customHeight="1">
      <c r="A97" s="115"/>
      <c r="B97" s="115">
        <v>2</v>
      </c>
      <c r="D97" s="147">
        <f>SUM(G102:G105)+G107</f>
        <v>7.5</v>
      </c>
      <c r="E97" s="147">
        <f>SUM(H102:H105)+H107</f>
        <v>4.5</v>
      </c>
      <c r="F97" s="115">
        <v>6</v>
      </c>
      <c r="G97" s="115"/>
      <c r="H97" s="115"/>
      <c r="I97" s="115"/>
      <c r="J97" s="115"/>
      <c r="K97" s="115"/>
      <c r="L97" s="115"/>
      <c r="M97" s="115">
        <f>F97</f>
        <v>6</v>
      </c>
      <c r="O97" s="147">
        <f>SUM(R102:R105)+R107</f>
        <v>4.5</v>
      </c>
      <c r="P97" s="147">
        <f>SUM(S102:S105)+S107</f>
        <v>7.5</v>
      </c>
      <c r="Q97" s="115">
        <f>B97</f>
        <v>2</v>
      </c>
      <c r="R97" s="115"/>
      <c r="S97" s="115"/>
      <c r="T97" s="115"/>
    </row>
    <row r="98" spans="1:20" ht="11.25" customHeight="1">
      <c r="A98" s="115"/>
      <c r="B98" s="115" t="str">
        <f>VLOOKUP(B97,Команды!$A$6:$B$17,2,1)</f>
        <v>Рыбакин?</v>
      </c>
      <c r="E98" s="115"/>
      <c r="F98" s="115" t="str">
        <f>VLOOKUP(F97,Команды!$A$6:$B$17,2,1)</f>
        <v>Мнехоп</v>
      </c>
      <c r="G98" s="115"/>
      <c r="H98" s="115"/>
      <c r="I98" s="115"/>
      <c r="J98" s="115"/>
      <c r="K98" s="115"/>
      <c r="L98" s="115"/>
      <c r="M98" s="115" t="str">
        <f>F98</f>
        <v>Мнехоп</v>
      </c>
      <c r="P98" s="115"/>
      <c r="Q98" s="115" t="str">
        <f>B98</f>
        <v>Рыбакин?</v>
      </c>
      <c r="R98" s="115"/>
      <c r="S98" s="115"/>
      <c r="T98" s="115"/>
    </row>
    <row r="100" spans="1:20" ht="18.75" customHeight="1">
      <c r="A100" s="117" t="s">
        <v>55</v>
      </c>
      <c r="B100" s="130" t="s">
        <v>61</v>
      </c>
      <c r="C100" s="130" t="s">
        <v>67</v>
      </c>
      <c r="D100" s="122" t="s">
        <v>21</v>
      </c>
      <c r="E100" s="118" t="s">
        <v>22</v>
      </c>
      <c r="F100" s="118"/>
      <c r="G100" s="118" t="s">
        <v>68</v>
      </c>
      <c r="H100" s="118"/>
      <c r="I100" s="117" t="s">
        <v>24</v>
      </c>
      <c r="L100" s="117" t="s">
        <v>55</v>
      </c>
      <c r="M100" s="130" t="s">
        <v>61</v>
      </c>
      <c r="N100" s="130" t="s">
        <v>67</v>
      </c>
      <c r="O100" s="122" t="s">
        <v>21</v>
      </c>
      <c r="P100" s="118" t="s">
        <v>22</v>
      </c>
      <c r="Q100" s="118"/>
      <c r="R100" s="118" t="s">
        <v>68</v>
      </c>
      <c r="S100" s="118"/>
      <c r="T100" s="117" t="s">
        <v>24</v>
      </c>
    </row>
    <row r="101" spans="1:20" ht="18.75" customHeight="1">
      <c r="A101" s="119"/>
      <c r="B101" s="131"/>
      <c r="C101" s="131"/>
      <c r="D101" s="123"/>
      <c r="E101" s="118" t="s">
        <v>62</v>
      </c>
      <c r="F101" s="129" t="s">
        <v>63</v>
      </c>
      <c r="G101" s="118" t="s">
        <v>64</v>
      </c>
      <c r="H101" s="120" t="s">
        <v>65</v>
      </c>
      <c r="I101" s="119"/>
      <c r="L101" s="119"/>
      <c r="M101" s="131"/>
      <c r="N101" s="131"/>
      <c r="O101" s="123"/>
      <c r="P101" s="118" t="s">
        <v>62</v>
      </c>
      <c r="Q101" s="118" t="s">
        <v>63</v>
      </c>
      <c r="R101" s="118" t="s">
        <v>64</v>
      </c>
      <c r="S101" s="120" t="s">
        <v>65</v>
      </c>
      <c r="T101" s="119"/>
    </row>
    <row r="102" spans="1:21" ht="18.75" customHeight="1">
      <c r="A102" s="126">
        <v>9</v>
      </c>
      <c r="B102" s="126" t="str">
        <f ca="1">INDEX(OFFSET(Расклады!$A$1,INT((A102-1)/2)*25+18,2,6,5),J102,2)</f>
        <v>2♥</v>
      </c>
      <c r="C102" s="126" t="str">
        <f ca="1">INDEX(OFFSET(Расклады!$A$1,INT((A102-1)/2)*25+18,2,6,5),J102,3)</f>
        <v>E</v>
      </c>
      <c r="D102" s="124">
        <f ca="1">INDEX(OFFSET(Расклады!$A$1,INT((A102-1)/2)*25+18,2,6,5),J102,4)</f>
        <v>8</v>
      </c>
      <c r="E102" s="126">
        <f ca="1">INDEX(OFFSET(Расклады!$A$1,INT((A102-1)/2)*25+18,2,6,5),J102,5)-INDEX(OFFSET(Расклады!$A$1,INT((A102-1)/2)*25+18,2,6,6),J102,6)</f>
        <v>-110</v>
      </c>
      <c r="F102" s="124">
        <f>-P102</f>
        <v>0</v>
      </c>
      <c r="G102" s="126">
        <f>MATCH(E102+F102,{-10000,-10,20},1)-1</f>
        <v>0</v>
      </c>
      <c r="H102" s="126">
        <f>2-G102</f>
        <v>2</v>
      </c>
      <c r="I102" s="126">
        <f>IF(E102+F102&gt;10,MATCH(E102+F102,{0,20,50,90,130,170,220,270,320,370,430,500,600,750,900,1100,1300,1500,1750,2000,2250,3000,3500,4000},1)-1,0)-IF(E102+F102&lt;-10,MATCH(-E102-F102,{0,20,50,90,130,170,220,270,320,370,430,500,600,750,900,1100,1300,1500,1750,2000,2250,3000,3500,4000},1)-1,0)</f>
        <v>-3</v>
      </c>
      <c r="J102" s="114">
        <f ca="1">MATCH(B97,OFFSET(Расклады!$A$1,INT((A102-1)/2)*25+18,2,6,1),0)</f>
        <v>5</v>
      </c>
      <c r="L102" s="126">
        <f>A102</f>
        <v>9</v>
      </c>
      <c r="M102" s="126" t="str">
        <f ca="1">INDEX(OFFSET(Расклады!$A$1,INT((L102-1)/2)*25+18,2,6,5),U102,2)</f>
        <v>pass</v>
      </c>
      <c r="N102" s="126">
        <f ca="1">INDEX(OFFSET(Расклады!$A$1,INT((L102-1)/2)*25+18,2,6,5),U102,3)</f>
        <v>0</v>
      </c>
      <c r="O102" s="124">
        <f ca="1">INDEX(OFFSET(Расклады!$A$1,INT((L102-1)/2)*25+18,2,6,5),U102,4)</f>
        <v>0</v>
      </c>
      <c r="P102" s="126">
        <f ca="1">INDEX(OFFSET(Расклады!$A$1,INT((L102-1)/2)*25+18,2,6,5),U102,5)-INDEX(OFFSET(Расклады!$A$1,INT((L102-1)/2)*25+18,2,6,6),U102,6)</f>
        <v>0</v>
      </c>
      <c r="Q102" s="124">
        <f>-E102</f>
        <v>110</v>
      </c>
      <c r="R102" s="126">
        <f>MATCH(P102+Q102,{-10000,-10,20},1)-1</f>
        <v>2</v>
      </c>
      <c r="S102" s="126">
        <f>2-R102</f>
        <v>0</v>
      </c>
      <c r="T102" s="126">
        <f>IF(P102+Q102&gt;10,MATCH(P102+Q102,{0,20,50,90,130,170,220,270,320,370,430,500,600,750,900,1100,1300,1500,1750,2000,2250,3000,3500,4000},1)-1,0)-IF(P102+Q102&lt;-10,MATCH(-P102-Q102,{0,20,50,90,130,170,220,270,320,370,430,500,600,750,900,1100,1300,1500,1750,2000,2250,3000,3500,4000},1)-1,0)</f>
        <v>3</v>
      </c>
      <c r="U102" s="114">
        <f ca="1">MATCH(M97,OFFSET(Расклады!$A$1,INT((L102-1)/2)*25+18,2,6,1),0)</f>
        <v>6</v>
      </c>
    </row>
    <row r="103" spans="1:21" ht="18.75" customHeight="1">
      <c r="A103" s="126">
        <v>10</v>
      </c>
      <c r="B103" s="126" t="str">
        <f ca="1">INDEX(OFFSET(Расклады!$A$1,INT((A103-1)/2)*25+18,14,6,5),J103,2)</f>
        <v>4♥</v>
      </c>
      <c r="C103" s="126" t="str">
        <f ca="1">INDEX(OFFSET(Расклады!$A$1,INT((A103-1)/2)*25+18,14,6,5),J103,3)</f>
        <v>E</v>
      </c>
      <c r="D103" s="124">
        <f ca="1">INDEX(OFFSET(Расклады!$A$1,INT((A103-1)/2)*25+18,14,6,5),J103,4)</f>
        <v>9</v>
      </c>
      <c r="E103" s="126">
        <f ca="1">INDEX(OFFSET(Расклады!$A$1,INT((A103-1)/2)*25+18,14,6,5),J103,5)-INDEX(OFFSET(Расклады!$A$1,INT((A103-1)/2)*25+18,14,6,6),J103,6)</f>
        <v>100</v>
      </c>
      <c r="F103" s="124">
        <f>-P103</f>
        <v>800</v>
      </c>
      <c r="G103" s="126">
        <f>MATCH(E103+F103,{-10000,-10,20},1)-1</f>
        <v>2</v>
      </c>
      <c r="H103" s="126">
        <f>2-G103</f>
        <v>0</v>
      </c>
      <c r="I103" s="126">
        <f>IF(E103+F103&gt;10,MATCH(E103+F103,{0,20,50,90,130,170,220,270,320,370,430,500,600,750,900,1100,1300,1500,1750,2000,2250,3000,3500,4000},1)-1,0)-IF(E103+F103&lt;-10,MATCH(-E103-F103,{0,20,50,90,130,170,220,270,320,370,430,500,600,750,900,1100,1300,1500,1750,2000,2250,3000,3500,4000},1)-1,0)</f>
        <v>14</v>
      </c>
      <c r="J103" s="114">
        <f ca="1">MATCH(B97,OFFSET(Расклады!$A$1,INT((A102-1)/2)*25+18,14,6,1),0)</f>
        <v>5</v>
      </c>
      <c r="L103" s="126">
        <f>A103</f>
        <v>10</v>
      </c>
      <c r="M103" s="126" t="str">
        <f ca="1">INDEX(OFFSET(Расклады!$A$1,INT((L103-1)/2)*25+18,14,6,5),U103,2)</f>
        <v>2♠к</v>
      </c>
      <c r="N103" s="126" t="str">
        <f ca="1">INDEX(OFFSET(Расклады!$A$1,INT((L103-1)/2)*25+18,14,6,5),U103,3)</f>
        <v>N</v>
      </c>
      <c r="O103" s="124">
        <f ca="1">INDEX(OFFSET(Расклады!$A$1,INT((L103-1)/2)*25+18,14,6,5),U103,4)</f>
        <v>5</v>
      </c>
      <c r="P103" s="126">
        <f ca="1">INDEX(OFFSET(Расклады!$A$1,INT((L103-1)/2)*25+18,14,6,5),U103,5)-INDEX(OFFSET(Расклады!$A$1,INT((L103-1)/2)*25+18,14,6,6),U103,6)</f>
        <v>-800</v>
      </c>
      <c r="Q103" s="124">
        <f>-E103</f>
        <v>-100</v>
      </c>
      <c r="R103" s="126">
        <f>MATCH(P103+Q103,{-10000,-10,20},1)-1</f>
        <v>0</v>
      </c>
      <c r="S103" s="126">
        <f>2-R103</f>
        <v>2</v>
      </c>
      <c r="T103" s="126">
        <f>IF(P103+Q103&gt;10,MATCH(P103+Q103,{0,20,50,90,130,170,220,270,320,370,430,500,600,750,900,1100,1300,1500,1750,2000,2250,3000,3500,4000},1)-1,0)-IF(P103+Q103&lt;-10,MATCH(-P103-Q103,{0,20,50,90,130,170,220,270,320,370,430,500,600,750,900,1100,1300,1500,1750,2000,2250,3000,3500,4000},1)-1,0)</f>
        <v>-14</v>
      </c>
      <c r="U103" s="114">
        <f ca="1">MATCH(M97,OFFSET(Расклады!$A$1,INT((L102-1)/2)*25+18,14,6,1),0)</f>
        <v>6</v>
      </c>
    </row>
    <row r="104" spans="1:21" ht="18.75" customHeight="1">
      <c r="A104" s="126">
        <v>17</v>
      </c>
      <c r="B104" s="126" t="str">
        <f ca="1">INDEX(OFFSET(Расклады!$A$1,INT((A104-1)/2)*25+18,2,6,5),J104,2)</f>
        <v>3NT</v>
      </c>
      <c r="C104" s="126" t="str">
        <f ca="1">INDEX(OFFSET(Расклады!$A$1,INT((A104-1)/2)*25+18,2,6,5),J104,3)</f>
        <v>N</v>
      </c>
      <c r="D104" s="124">
        <f ca="1">INDEX(OFFSET(Расклады!$A$1,INT((A104-1)/2)*25+18,2,6,5),J104,4)</f>
        <v>11</v>
      </c>
      <c r="E104" s="126">
        <f ca="1">INDEX(OFFSET(Расклады!$A$1,INT((A104-1)/2)*25+18,2,6,5),J104,5)-INDEX(OFFSET(Расклады!$A$1,INT((A104-1)/2)*25+18,2,6,6),J104,6)</f>
        <v>460</v>
      </c>
      <c r="F104" s="124">
        <f>-P104</f>
        <v>-400</v>
      </c>
      <c r="G104" s="126">
        <f>MATCH(E104+F104,{-10000,-10,20},1)-1</f>
        <v>2</v>
      </c>
      <c r="H104" s="126">
        <f>2-G104</f>
        <v>0</v>
      </c>
      <c r="I104" s="126">
        <f>IF(E104+F104&gt;10,MATCH(E104+F104,{0,20,50,90,130,170,220,270,320,370,430,500,600,750,900,1100,1300,1500,1750,2000,2250,3000,3500,4000},1)-1,0)-IF(E104+F104&lt;-10,MATCH(-E104-F104,{0,20,50,90,130,170,220,270,320,370,430,500,600,750,900,1100,1300,1500,1750,2000,2250,3000,3500,4000},1)-1,0)</f>
        <v>2</v>
      </c>
      <c r="J104" s="114">
        <f ca="1">MATCH(B97,OFFSET(Расклады!$A$1,INT((A104-1)/2)*25+18,2,6,1),0)</f>
        <v>4</v>
      </c>
      <c r="L104" s="126">
        <f>A104</f>
        <v>17</v>
      </c>
      <c r="M104" s="126" t="str">
        <f ca="1">INDEX(OFFSET(Расклады!$A$1,INT((L104-1)/2)*25+18,2,6,5),U104,2)</f>
        <v>3NT</v>
      </c>
      <c r="N104" s="126" t="str">
        <f ca="1">INDEX(OFFSET(Расклады!$A$1,INT((L104-1)/2)*25+18,2,6,5),U104,3)</f>
        <v>N</v>
      </c>
      <c r="O104" s="124">
        <f ca="1">INDEX(OFFSET(Расклады!$A$1,INT((L104-1)/2)*25+18,2,6,5),U104,4)</f>
        <v>9</v>
      </c>
      <c r="P104" s="126">
        <f ca="1">INDEX(OFFSET(Расклады!$A$1,INT((L104-1)/2)*25+18,2,6,5),U104,5)-INDEX(OFFSET(Расклады!$A$1,INT((L104-1)/2)*25+18,2,6,6),U104,6)</f>
        <v>400</v>
      </c>
      <c r="Q104" s="124">
        <f>-E104</f>
        <v>-460</v>
      </c>
      <c r="R104" s="126">
        <f>MATCH(P104+Q104,{-10000,-10,20},1)-1</f>
        <v>0</v>
      </c>
      <c r="S104" s="126">
        <f>2-R104</f>
        <v>2</v>
      </c>
      <c r="T104" s="126">
        <f>IF(P104+Q104&gt;10,MATCH(P104+Q104,{0,20,50,90,130,170,220,270,320,370,430,500,600,750,900,1100,1300,1500,1750,2000,2250,3000,3500,4000},1)-1,0)-IF(P104+Q104&lt;-10,MATCH(-P104-Q104,{0,20,50,90,130,170,220,270,320,370,430,500,600,750,900,1100,1300,1500,1750,2000,2250,3000,3500,4000},1)-1,0)</f>
        <v>-2</v>
      </c>
      <c r="U104" s="114">
        <f ca="1">MATCH(M97,OFFSET(Расклады!$A$1,INT((L104-1)/2)*25+18,2,6,1),0)</f>
        <v>3</v>
      </c>
    </row>
    <row r="105" spans="1:21" ht="18.75" customHeight="1">
      <c r="A105" s="126">
        <v>18</v>
      </c>
      <c r="B105" s="126" t="str">
        <f ca="1">INDEX(OFFSET(Расклады!$A$1,INT((A105-1)/2)*25+18,14,6,5),J105,2)</f>
        <v>2♦</v>
      </c>
      <c r="C105" s="126" t="str">
        <f ca="1">INDEX(OFFSET(Расклады!$A$1,INT((A105-1)/2)*25+18,14,6,5),J105,3)</f>
        <v>S</v>
      </c>
      <c r="D105" s="124">
        <f ca="1">INDEX(OFFSET(Расклады!$A$1,INT((A105-1)/2)*25+18,14,6,5),J105,4)</f>
        <v>6</v>
      </c>
      <c r="E105" s="126">
        <f ca="1">INDEX(OFFSET(Расклады!$A$1,INT((A105-1)/2)*25+18,14,6,5),J105,5)-INDEX(OFFSET(Расклады!$A$1,INT((A105-1)/2)*25+18,14,6,6),J105,6)</f>
        <v>-200</v>
      </c>
      <c r="F105" s="124">
        <f>-P105</f>
        <v>140</v>
      </c>
      <c r="G105" s="126">
        <f>MATCH(E105+F105,{-10000,-10,20},1)-1</f>
        <v>0</v>
      </c>
      <c r="H105" s="126">
        <f>2-G105</f>
        <v>2</v>
      </c>
      <c r="I105" s="126">
        <f>IF(E105+F105&gt;10,MATCH(E105+F105,{0,20,50,90,130,170,220,270,320,370,430,500,600,750,900,1100,1300,1500,1750,2000,2250,3000,3500,4000},1)-1,0)-IF(E105+F105&lt;-10,MATCH(-E105-F105,{0,20,50,90,130,170,220,270,320,370,430,500,600,750,900,1100,1300,1500,1750,2000,2250,3000,3500,4000},1)-1,0)</f>
        <v>-2</v>
      </c>
      <c r="J105" s="114">
        <f ca="1">MATCH(B97,OFFSET(Расклады!$A$1,INT((A105-1)/2)*25+18,2,6,1),0)</f>
        <v>4</v>
      </c>
      <c r="L105" s="126">
        <f>A105</f>
        <v>18</v>
      </c>
      <c r="M105" s="126" t="str">
        <f ca="1">INDEX(OFFSET(Расклады!$A$1,INT((L105-1)/2)*25+18,14,6,5),U105,2)</f>
        <v>3♥</v>
      </c>
      <c r="N105" s="126" t="str">
        <f ca="1">INDEX(OFFSET(Расклады!$A$1,INT((L105-1)/2)*25+18,14,6,5),U105,3)</f>
        <v>W</v>
      </c>
      <c r="O105" s="124">
        <f ca="1">INDEX(OFFSET(Расклады!$A$1,INT((L105-1)/2)*25+18,14,6,5),U105,4)</f>
        <v>9</v>
      </c>
      <c r="P105" s="126">
        <f ca="1">INDEX(OFFSET(Расклады!$A$1,INT((L105-1)/2)*25+18,14,6,5),U105,5)-INDEX(OFFSET(Расклады!$A$1,INT((L105-1)/2)*25+18,14,6,6),U105,6)</f>
        <v>-140</v>
      </c>
      <c r="Q105" s="124">
        <f>-E105</f>
        <v>200</v>
      </c>
      <c r="R105" s="126">
        <f>MATCH(P105+Q105,{-10000,-10,20},1)-1</f>
        <v>2</v>
      </c>
      <c r="S105" s="126">
        <f>2-R105</f>
        <v>0</v>
      </c>
      <c r="T105" s="126">
        <f>IF(P105+Q105&gt;10,MATCH(P105+Q105,{0,20,50,90,130,170,220,270,320,370,430,500,600,750,900,1100,1300,1500,1750,2000,2250,3000,3500,4000},1)-1,0)-IF(P105+Q105&lt;-10,MATCH(-P105-Q105,{0,20,50,90,130,170,220,270,320,370,430,500,600,750,900,1100,1300,1500,1750,2000,2250,3000,3500,4000},1)-1,0)</f>
        <v>2</v>
      </c>
      <c r="U105" s="114">
        <f ca="1">MATCH(M97,OFFSET(Расклады!$A$1,INT((L105-1)/2)*25+18,2,6,1),0)</f>
        <v>3</v>
      </c>
    </row>
    <row r="106" spans="1:19" ht="18.75" customHeight="1">
      <c r="A106" s="116"/>
      <c r="B106" s="125"/>
      <c r="C106" s="125"/>
      <c r="D106" s="125"/>
      <c r="E106" s="125">
        <f>SUM(I101:I105)</f>
        <v>11</v>
      </c>
      <c r="F106" s="125"/>
      <c r="G106" s="121"/>
      <c r="H106" s="121"/>
      <c r="L106" s="116"/>
      <c r="M106" s="125"/>
      <c r="N106" s="125"/>
      <c r="O106" s="125"/>
      <c r="P106" s="125">
        <f>SUM(T101:T105)</f>
        <v>-11</v>
      </c>
      <c r="Q106" s="116"/>
      <c r="R106" s="121"/>
      <c r="S106" s="121"/>
    </row>
    <row r="107" spans="5:19" s="115" customFormat="1" ht="18.75" customHeight="1">
      <c r="E107" s="115" t="s">
        <v>66</v>
      </c>
      <c r="G107" s="127">
        <f>(MATCH(E106,{-10000,-12,-9,-6,-2,3,7,10,13},1)-5)/2+2</f>
        <v>3.5</v>
      </c>
      <c r="H107" s="128">
        <f>4-G107</f>
        <v>0.5</v>
      </c>
      <c r="I107" s="125"/>
      <c r="P107" s="115" t="s">
        <v>66</v>
      </c>
      <c r="R107" s="127">
        <f>(MATCH(P106,{-10000,-12,-9,-6,-2,3,7,10,13},1)-5)/2+2</f>
        <v>0.5</v>
      </c>
      <c r="S107" s="128">
        <f>4-R107</f>
        <v>3.5</v>
      </c>
    </row>
    <row r="109" spans="1:20" ht="30.75" customHeight="1">
      <c r="A109" s="115"/>
      <c r="B109" s="115">
        <v>3</v>
      </c>
      <c r="D109" s="147">
        <f>SUM(G114:G117)+G119</f>
        <v>6</v>
      </c>
      <c r="E109" s="147">
        <f>SUM(H114:H117)+H119</f>
        <v>6</v>
      </c>
      <c r="F109" s="115">
        <v>4</v>
      </c>
      <c r="G109" s="115"/>
      <c r="H109" s="115"/>
      <c r="I109" s="115"/>
      <c r="J109" s="115"/>
      <c r="K109" s="115"/>
      <c r="L109" s="115"/>
      <c r="M109" s="115">
        <f>F109</f>
        <v>4</v>
      </c>
      <c r="O109" s="147">
        <f>SUM(R114:R117)+R119</f>
        <v>6</v>
      </c>
      <c r="P109" s="147">
        <f>SUM(S114:S117)+S119</f>
        <v>6</v>
      </c>
      <c r="Q109" s="115">
        <f>B109</f>
        <v>3</v>
      </c>
      <c r="R109" s="115"/>
      <c r="S109" s="115"/>
      <c r="T109" s="115"/>
    </row>
    <row r="110" spans="1:20" ht="11.25" customHeight="1">
      <c r="A110" s="115"/>
      <c r="B110" s="115" t="str">
        <f>VLOOKUP(B109,Команды!$A$6:$B$17,2,1)</f>
        <v>Корейский Лесоруб</v>
      </c>
      <c r="E110" s="115"/>
      <c r="F110" s="115" t="str">
        <f>VLOOKUP(F109,Команды!$A$6:$B$17,2,1)</f>
        <v>Cream Team</v>
      </c>
      <c r="G110" s="115"/>
      <c r="H110" s="115"/>
      <c r="I110" s="115"/>
      <c r="J110" s="115"/>
      <c r="K110" s="115"/>
      <c r="L110" s="115"/>
      <c r="M110" s="115" t="str">
        <f>F110</f>
        <v>Cream Team</v>
      </c>
      <c r="P110" s="115"/>
      <c r="Q110" s="115" t="str">
        <f>B110</f>
        <v>Корейский Лесоруб</v>
      </c>
      <c r="R110" s="115"/>
      <c r="S110" s="115"/>
      <c r="T110" s="115"/>
    </row>
    <row r="112" spans="1:20" ht="18.75" customHeight="1">
      <c r="A112" s="117" t="s">
        <v>55</v>
      </c>
      <c r="B112" s="130" t="s">
        <v>61</v>
      </c>
      <c r="C112" s="130" t="s">
        <v>67</v>
      </c>
      <c r="D112" s="122" t="s">
        <v>21</v>
      </c>
      <c r="E112" s="118" t="s">
        <v>22</v>
      </c>
      <c r="F112" s="118"/>
      <c r="G112" s="118" t="s">
        <v>68</v>
      </c>
      <c r="H112" s="118"/>
      <c r="I112" s="117" t="s">
        <v>24</v>
      </c>
      <c r="L112" s="117" t="s">
        <v>55</v>
      </c>
      <c r="M112" s="130" t="s">
        <v>61</v>
      </c>
      <c r="N112" s="130" t="s">
        <v>67</v>
      </c>
      <c r="O112" s="122" t="s">
        <v>21</v>
      </c>
      <c r="P112" s="118" t="s">
        <v>22</v>
      </c>
      <c r="Q112" s="118"/>
      <c r="R112" s="118" t="s">
        <v>68</v>
      </c>
      <c r="S112" s="118"/>
      <c r="T112" s="117" t="s">
        <v>24</v>
      </c>
    </row>
    <row r="113" spans="1:20" ht="18.75" customHeight="1">
      <c r="A113" s="119"/>
      <c r="B113" s="131"/>
      <c r="C113" s="131"/>
      <c r="D113" s="123"/>
      <c r="E113" s="118" t="s">
        <v>62</v>
      </c>
      <c r="F113" s="129" t="s">
        <v>63</v>
      </c>
      <c r="G113" s="118" t="s">
        <v>64</v>
      </c>
      <c r="H113" s="120" t="s">
        <v>65</v>
      </c>
      <c r="I113" s="119"/>
      <c r="L113" s="119"/>
      <c r="M113" s="131"/>
      <c r="N113" s="131"/>
      <c r="O113" s="123"/>
      <c r="P113" s="118" t="s">
        <v>62</v>
      </c>
      <c r="Q113" s="118" t="s">
        <v>63</v>
      </c>
      <c r="R113" s="118" t="s">
        <v>64</v>
      </c>
      <c r="S113" s="120" t="s">
        <v>65</v>
      </c>
      <c r="T113" s="119"/>
    </row>
    <row r="114" spans="1:21" ht="18.75" customHeight="1">
      <c r="A114" s="126">
        <v>5</v>
      </c>
      <c r="B114" s="126" t="str">
        <f ca="1">INDEX(OFFSET(Расклады!$A$1,INT((A114-1)/2)*25+18,2,6,5),J114,2)</f>
        <v>4♠</v>
      </c>
      <c r="C114" s="126" t="str">
        <f ca="1">INDEX(OFFSET(Расклады!$A$1,INT((A114-1)/2)*25+18,2,6,5),J114,3)</f>
        <v>N</v>
      </c>
      <c r="D114" s="124">
        <f ca="1">INDEX(OFFSET(Расклады!$A$1,INT((A114-1)/2)*25+18,2,6,5),J114,4)</f>
        <v>12</v>
      </c>
      <c r="E114" s="126">
        <f ca="1">INDEX(OFFSET(Расклады!$A$1,INT((A114-1)/2)*25+18,2,6,5),J114,5)-INDEX(OFFSET(Расклады!$A$1,INT((A114-1)/2)*25+18,2,6,6),J114,6)</f>
        <v>680</v>
      </c>
      <c r="F114" s="124">
        <f>-P114</f>
        <v>-680</v>
      </c>
      <c r="G114" s="126">
        <f>MATCH(E114+F114,{-10000,-10,20},1)-1</f>
        <v>1</v>
      </c>
      <c r="H114" s="126">
        <f>2-G114</f>
        <v>1</v>
      </c>
      <c r="I114" s="126">
        <f>IF(E114+F114&gt;10,MATCH(E114+F114,{0,20,50,90,130,170,220,270,320,370,430,500,600,750,900,1100,1300,1500,1750,2000,2250,3000,3500,4000},1)-1,0)-IF(E114+F114&lt;-10,MATCH(-E114-F114,{0,20,50,90,130,170,220,270,320,370,430,500,600,750,900,1100,1300,1500,1750,2000,2250,3000,3500,4000},1)-1,0)</f>
        <v>0</v>
      </c>
      <c r="J114" s="114">
        <f ca="1">MATCH(B109,OFFSET(Расклады!$A$1,INT((A114-1)/2)*25+18,2,6,1),0)</f>
        <v>2</v>
      </c>
      <c r="L114" s="126">
        <f>A114</f>
        <v>5</v>
      </c>
      <c r="M114" s="126" t="str">
        <f ca="1">INDEX(OFFSET(Расклады!$A$1,INT((L114-1)/2)*25+18,2,6,5),U114,2)</f>
        <v>4♠</v>
      </c>
      <c r="N114" s="126" t="str">
        <f ca="1">INDEX(OFFSET(Расклады!$A$1,INT((L114-1)/2)*25+18,2,6,5),U114,3)</f>
        <v>N</v>
      </c>
      <c r="O114" s="124">
        <f ca="1">INDEX(OFFSET(Расклады!$A$1,INT((L114-1)/2)*25+18,2,6,5),U114,4)</f>
        <v>12</v>
      </c>
      <c r="P114" s="126">
        <f ca="1">INDEX(OFFSET(Расклады!$A$1,INT((L114-1)/2)*25+18,2,6,5),U114,5)-INDEX(OFFSET(Расклады!$A$1,INT((L114-1)/2)*25+18,2,6,6),U114,6)</f>
        <v>680</v>
      </c>
      <c r="Q114" s="124">
        <f>-E114</f>
        <v>-680</v>
      </c>
      <c r="R114" s="126">
        <f>MATCH(P114+Q114,{-10000,-10,20},1)-1</f>
        <v>1</v>
      </c>
      <c r="S114" s="126">
        <f>2-R114</f>
        <v>1</v>
      </c>
      <c r="T114" s="126">
        <f>IF(P114+Q114&gt;10,MATCH(P114+Q114,{0,20,50,90,130,170,220,270,320,370,430,500,600,750,900,1100,1300,1500,1750,2000,2250,3000,3500,4000},1)-1,0)-IF(P114+Q114&lt;-10,MATCH(-P114-Q114,{0,20,50,90,130,170,220,270,320,370,430,500,600,750,900,1100,1300,1500,1750,2000,2250,3000,3500,4000},1)-1,0)</f>
        <v>0</v>
      </c>
      <c r="U114" s="114">
        <f ca="1">MATCH(M109,OFFSET(Расклады!$A$1,INT((L114-1)/2)*25+18,2,6,1),0)</f>
        <v>1</v>
      </c>
    </row>
    <row r="115" spans="1:21" ht="18.75" customHeight="1">
      <c r="A115" s="126">
        <v>6</v>
      </c>
      <c r="B115" s="126" t="str">
        <f ca="1">INDEX(OFFSET(Расклады!$A$1,INT((A115-1)/2)*25+18,14,6,5),J115,2)</f>
        <v>4♠</v>
      </c>
      <c r="C115" s="126" t="str">
        <f ca="1">INDEX(OFFSET(Расклады!$A$1,INT((A115-1)/2)*25+18,14,6,5),J115,3)</f>
        <v>N</v>
      </c>
      <c r="D115" s="124">
        <f ca="1">INDEX(OFFSET(Расклады!$A$1,INT((A115-1)/2)*25+18,14,6,5),J115,4)</f>
        <v>10</v>
      </c>
      <c r="E115" s="126">
        <f ca="1">INDEX(OFFSET(Расклады!$A$1,INT((A115-1)/2)*25+18,14,6,5),J115,5)-INDEX(OFFSET(Расклады!$A$1,INT((A115-1)/2)*25+18,14,6,6),J115,6)</f>
        <v>420</v>
      </c>
      <c r="F115" s="124">
        <f>-P115</f>
        <v>-450</v>
      </c>
      <c r="G115" s="126">
        <f>MATCH(E115+F115,{-10000,-10,20},1)-1</f>
        <v>0</v>
      </c>
      <c r="H115" s="126">
        <f>2-G115</f>
        <v>2</v>
      </c>
      <c r="I115" s="126">
        <f>IF(E115+F115&gt;10,MATCH(E115+F115,{0,20,50,90,130,170,220,270,320,370,430,500,600,750,900,1100,1300,1500,1750,2000,2250,3000,3500,4000},1)-1,0)-IF(E115+F115&lt;-10,MATCH(-E115-F115,{0,20,50,90,130,170,220,270,320,370,430,500,600,750,900,1100,1300,1500,1750,2000,2250,3000,3500,4000},1)-1,0)</f>
        <v>-1</v>
      </c>
      <c r="J115" s="114">
        <f ca="1">MATCH(B109,OFFSET(Расклады!$A$1,INT((A114-1)/2)*25+18,14,6,1),0)</f>
        <v>2</v>
      </c>
      <c r="L115" s="126">
        <f>A115</f>
        <v>6</v>
      </c>
      <c r="M115" s="126" t="str">
        <f ca="1">INDEX(OFFSET(Расклады!$A$1,INT((L115-1)/2)*25+18,14,6,5),U115,2)</f>
        <v>4♠</v>
      </c>
      <c r="N115" s="126" t="str">
        <f ca="1">INDEX(OFFSET(Расклады!$A$1,INT((L115-1)/2)*25+18,14,6,5),U115,3)</f>
        <v>N</v>
      </c>
      <c r="O115" s="124">
        <f ca="1">INDEX(OFFSET(Расклады!$A$1,INT((L115-1)/2)*25+18,14,6,5),U115,4)</f>
        <v>11</v>
      </c>
      <c r="P115" s="126">
        <f ca="1">INDEX(OFFSET(Расклады!$A$1,INT((L115-1)/2)*25+18,14,6,5),U115,5)-INDEX(OFFSET(Расклады!$A$1,INT((L115-1)/2)*25+18,14,6,6),U115,6)</f>
        <v>450</v>
      </c>
      <c r="Q115" s="124">
        <f>-E115</f>
        <v>-420</v>
      </c>
      <c r="R115" s="126">
        <f>MATCH(P115+Q115,{-10000,-10,20},1)-1</f>
        <v>2</v>
      </c>
      <c r="S115" s="126">
        <f>2-R115</f>
        <v>0</v>
      </c>
      <c r="T115" s="126">
        <f>IF(P115+Q115&gt;10,MATCH(P115+Q115,{0,20,50,90,130,170,220,270,320,370,430,500,600,750,900,1100,1300,1500,1750,2000,2250,3000,3500,4000},1)-1,0)-IF(P115+Q115&lt;-10,MATCH(-P115-Q115,{0,20,50,90,130,170,220,270,320,370,430,500,600,750,900,1100,1300,1500,1750,2000,2250,3000,3500,4000},1)-1,0)</f>
        <v>1</v>
      </c>
      <c r="U115" s="114">
        <f ca="1">MATCH(M109,OFFSET(Расклады!$A$1,INT((L114-1)/2)*25+18,14,6,1),0)</f>
        <v>1</v>
      </c>
    </row>
    <row r="116" spans="1:21" ht="18.75" customHeight="1">
      <c r="A116" s="126">
        <v>17</v>
      </c>
      <c r="B116" s="126" t="str">
        <f ca="1">INDEX(OFFSET(Расклады!$A$1,INT((A116-1)/2)*25+18,2,6,5),J116,2)</f>
        <v>3NT</v>
      </c>
      <c r="C116" s="126" t="str">
        <f ca="1">INDEX(OFFSET(Расклады!$A$1,INT((A116-1)/2)*25+18,2,6,5),J116,3)</f>
        <v>N</v>
      </c>
      <c r="D116" s="124">
        <f ca="1">INDEX(OFFSET(Расклады!$A$1,INT((A116-1)/2)*25+18,2,6,5),J116,4)</f>
        <v>11</v>
      </c>
      <c r="E116" s="126">
        <f ca="1">INDEX(OFFSET(Расклады!$A$1,INT((A116-1)/2)*25+18,2,6,5),J116,5)-INDEX(OFFSET(Расклады!$A$1,INT((A116-1)/2)*25+18,2,6,6),J116,6)</f>
        <v>460</v>
      </c>
      <c r="F116" s="124">
        <f>-P116</f>
        <v>-460</v>
      </c>
      <c r="G116" s="126">
        <f>MATCH(E116+F116,{-10000,-10,20},1)-1</f>
        <v>1</v>
      </c>
      <c r="H116" s="126">
        <f>2-G116</f>
        <v>1</v>
      </c>
      <c r="I116" s="126">
        <f>IF(E116+F116&gt;10,MATCH(E116+F116,{0,20,50,90,130,170,220,270,320,370,430,500,600,750,900,1100,1300,1500,1750,2000,2250,3000,3500,4000},1)-1,0)-IF(E116+F116&lt;-10,MATCH(-E116-F116,{0,20,50,90,130,170,220,270,320,370,430,500,600,750,900,1100,1300,1500,1750,2000,2250,3000,3500,4000},1)-1,0)</f>
        <v>0</v>
      </c>
      <c r="J116" s="114">
        <f ca="1">MATCH(B109,OFFSET(Расклады!$A$1,INT((A116-1)/2)*25+18,2,6,1),0)</f>
        <v>1</v>
      </c>
      <c r="L116" s="126">
        <f>A116</f>
        <v>17</v>
      </c>
      <c r="M116" s="126" t="str">
        <f ca="1">INDEX(OFFSET(Расклады!$A$1,INT((L116-1)/2)*25+18,2,6,5),U116,2)</f>
        <v>3NT</v>
      </c>
      <c r="N116" s="126" t="str">
        <f ca="1">INDEX(OFFSET(Расклады!$A$1,INT((L116-1)/2)*25+18,2,6,5),U116,3)</f>
        <v>N</v>
      </c>
      <c r="O116" s="124">
        <f ca="1">INDEX(OFFSET(Расклады!$A$1,INT((L116-1)/2)*25+18,2,6,5),U116,4)</f>
        <v>11</v>
      </c>
      <c r="P116" s="126">
        <f ca="1">INDEX(OFFSET(Расклады!$A$1,INT((L116-1)/2)*25+18,2,6,5),U116,5)-INDEX(OFFSET(Расклады!$A$1,INT((L116-1)/2)*25+18,2,6,6),U116,6)</f>
        <v>460</v>
      </c>
      <c r="Q116" s="124">
        <f>-E116</f>
        <v>-460</v>
      </c>
      <c r="R116" s="126">
        <f>MATCH(P116+Q116,{-10000,-10,20},1)-1</f>
        <v>1</v>
      </c>
      <c r="S116" s="126">
        <f>2-R116</f>
        <v>1</v>
      </c>
      <c r="T116" s="126">
        <f>IF(P116+Q116&gt;10,MATCH(P116+Q116,{0,20,50,90,130,170,220,270,320,370,430,500,600,750,900,1100,1300,1500,1750,2000,2250,3000,3500,4000},1)-1,0)-IF(P116+Q116&lt;-10,MATCH(-P116-Q116,{0,20,50,90,130,170,220,270,320,370,430,500,600,750,900,1100,1300,1500,1750,2000,2250,3000,3500,4000},1)-1,0)</f>
        <v>0</v>
      </c>
      <c r="U116" s="114">
        <f ca="1">MATCH(M109,OFFSET(Расклады!$A$1,INT((L116-1)/2)*25+18,2,6,1),0)</f>
        <v>2</v>
      </c>
    </row>
    <row r="117" spans="1:21" ht="18.75" customHeight="1">
      <c r="A117" s="126">
        <v>18</v>
      </c>
      <c r="B117" s="126" t="str">
        <f ca="1">INDEX(OFFSET(Расклады!$A$1,INT((A117-1)/2)*25+18,14,6,5),J117,2)</f>
        <v>2♠</v>
      </c>
      <c r="C117" s="126" t="str">
        <f ca="1">INDEX(OFFSET(Расклады!$A$1,INT((A117-1)/2)*25+18,14,6,5),J117,3)</f>
        <v>E</v>
      </c>
      <c r="D117" s="124">
        <f ca="1">INDEX(OFFSET(Расклады!$A$1,INT((A117-1)/2)*25+18,14,6,5),J117,4)</f>
        <v>5</v>
      </c>
      <c r="E117" s="126">
        <f ca="1">INDEX(OFFSET(Расклады!$A$1,INT((A117-1)/2)*25+18,14,6,5),J117,5)-INDEX(OFFSET(Расклады!$A$1,INT((A117-1)/2)*25+18,14,6,6),J117,6)</f>
        <v>150</v>
      </c>
      <c r="F117" s="124">
        <f>-P117</f>
        <v>-100</v>
      </c>
      <c r="G117" s="126">
        <f>MATCH(E117+F117,{-10000,-10,20},1)-1</f>
        <v>2</v>
      </c>
      <c r="H117" s="126">
        <f>2-G117</f>
        <v>0</v>
      </c>
      <c r="I117" s="126">
        <f>IF(E117+F117&gt;10,MATCH(E117+F117,{0,20,50,90,130,170,220,270,320,370,430,500,600,750,900,1100,1300,1500,1750,2000,2250,3000,3500,4000},1)-1,0)-IF(E117+F117&lt;-10,MATCH(-E117-F117,{0,20,50,90,130,170,220,270,320,370,430,500,600,750,900,1100,1300,1500,1750,2000,2250,3000,3500,4000},1)-1,0)</f>
        <v>2</v>
      </c>
      <c r="J117" s="114">
        <f ca="1">MATCH(B109,OFFSET(Расклады!$A$1,INT((A117-1)/2)*25+18,2,6,1),0)</f>
        <v>1</v>
      </c>
      <c r="L117" s="126">
        <f>A117</f>
        <v>18</v>
      </c>
      <c r="M117" s="126" t="str">
        <f ca="1">INDEX(OFFSET(Расклады!$A$1,INT((L117-1)/2)*25+18,14,6,5),U117,2)</f>
        <v>5♥</v>
      </c>
      <c r="N117" s="126" t="str">
        <f ca="1">INDEX(OFFSET(Расклады!$A$1,INT((L117-1)/2)*25+18,14,6,5),U117,3)</f>
        <v>W</v>
      </c>
      <c r="O117" s="124">
        <f ca="1">INDEX(OFFSET(Расклады!$A$1,INT((L117-1)/2)*25+18,14,6,5),U117,4)</f>
        <v>9</v>
      </c>
      <c r="P117" s="126">
        <f ca="1">INDEX(OFFSET(Расклады!$A$1,INT((L117-1)/2)*25+18,14,6,5),U117,5)-INDEX(OFFSET(Расклады!$A$1,INT((L117-1)/2)*25+18,14,6,6),U117,6)</f>
        <v>100</v>
      </c>
      <c r="Q117" s="124">
        <f>-E117</f>
        <v>-150</v>
      </c>
      <c r="R117" s="126">
        <f>MATCH(P117+Q117,{-10000,-10,20},1)-1</f>
        <v>0</v>
      </c>
      <c r="S117" s="126">
        <f>2-R117</f>
        <v>2</v>
      </c>
      <c r="T117" s="126">
        <f>IF(P117+Q117&gt;10,MATCH(P117+Q117,{0,20,50,90,130,170,220,270,320,370,430,500,600,750,900,1100,1300,1500,1750,2000,2250,3000,3500,4000},1)-1,0)-IF(P117+Q117&lt;-10,MATCH(-P117-Q117,{0,20,50,90,130,170,220,270,320,370,430,500,600,750,900,1100,1300,1500,1750,2000,2250,3000,3500,4000},1)-1,0)</f>
        <v>-2</v>
      </c>
      <c r="U117" s="114">
        <f ca="1">MATCH(M109,OFFSET(Расклады!$A$1,INT((L117-1)/2)*25+18,2,6,1),0)</f>
        <v>2</v>
      </c>
    </row>
    <row r="118" spans="1:19" ht="18.75" customHeight="1">
      <c r="A118" s="116"/>
      <c r="B118" s="125"/>
      <c r="C118" s="125"/>
      <c r="D118" s="125"/>
      <c r="E118" s="125">
        <f>SUM(I113:I117)</f>
        <v>1</v>
      </c>
      <c r="F118" s="125"/>
      <c r="G118" s="121"/>
      <c r="H118" s="121"/>
      <c r="L118" s="116"/>
      <c r="M118" s="125"/>
      <c r="N118" s="125"/>
      <c r="O118" s="125"/>
      <c r="P118" s="125">
        <f>SUM(T113:T117)</f>
        <v>-1</v>
      </c>
      <c r="Q118" s="116"/>
      <c r="R118" s="121"/>
      <c r="S118" s="121"/>
    </row>
    <row r="119" spans="5:19" s="115" customFormat="1" ht="18.75" customHeight="1">
      <c r="E119" s="115" t="s">
        <v>66</v>
      </c>
      <c r="G119" s="127">
        <f>(MATCH(E118,{-10000,-12,-9,-6,-2,3,7,10,13},1)-5)/2+2</f>
        <v>2</v>
      </c>
      <c r="H119" s="128">
        <f>4-G119</f>
        <v>2</v>
      </c>
      <c r="I119" s="125"/>
      <c r="P119" s="115" t="s">
        <v>66</v>
      </c>
      <c r="R119" s="127">
        <f>(MATCH(P118,{-10000,-12,-9,-6,-2,3,7,10,13},1)-5)/2+2</f>
        <v>2</v>
      </c>
      <c r="S119" s="128">
        <f>4-R119</f>
        <v>2</v>
      </c>
    </row>
    <row r="121" spans="1:20" ht="30.75" customHeight="1">
      <c r="A121" s="115"/>
      <c r="B121" s="115">
        <v>3</v>
      </c>
      <c r="D121" s="147">
        <f>SUM(G126:G129)+G131</f>
        <v>12</v>
      </c>
      <c r="E121" s="147">
        <f>SUM(H126:H129)+H131</f>
        <v>0</v>
      </c>
      <c r="F121" s="115">
        <v>5</v>
      </c>
      <c r="G121" s="115"/>
      <c r="H121" s="115"/>
      <c r="I121" s="115"/>
      <c r="J121" s="115"/>
      <c r="K121" s="115"/>
      <c r="L121" s="115"/>
      <c r="M121" s="115">
        <f>F121</f>
        <v>5</v>
      </c>
      <c r="O121" s="147">
        <f>SUM(R126:R129)+R131</f>
        <v>0</v>
      </c>
      <c r="P121" s="147">
        <f>SUM(S126:S129)+S131</f>
        <v>12</v>
      </c>
      <c r="Q121" s="115">
        <f>B121</f>
        <v>3</v>
      </c>
      <c r="R121" s="115"/>
      <c r="S121" s="115"/>
      <c r="T121" s="115"/>
    </row>
    <row r="122" spans="1:20" ht="11.25" customHeight="1">
      <c r="A122" s="115"/>
      <c r="B122" s="115" t="str">
        <f>VLOOKUP(B121,Команды!$A$6:$B$17,2,1)</f>
        <v>Корейский Лесоруб</v>
      </c>
      <c r="E122" s="115"/>
      <c r="F122" s="115" t="str">
        <f>VLOOKUP(F121,Команды!$A$6:$B$17,2,1)</f>
        <v>Никак</v>
      </c>
      <c r="G122" s="115"/>
      <c r="H122" s="115"/>
      <c r="I122" s="115"/>
      <c r="J122" s="115"/>
      <c r="K122" s="115"/>
      <c r="L122" s="115"/>
      <c r="M122" s="115" t="str">
        <f>F122</f>
        <v>Никак</v>
      </c>
      <c r="P122" s="115"/>
      <c r="Q122" s="115" t="str">
        <f>B122</f>
        <v>Корейский Лесоруб</v>
      </c>
      <c r="R122" s="115"/>
      <c r="S122" s="115"/>
      <c r="T122" s="115"/>
    </row>
    <row r="124" spans="1:20" ht="18.75" customHeight="1">
      <c r="A124" s="117" t="s">
        <v>55</v>
      </c>
      <c r="B124" s="130" t="s">
        <v>61</v>
      </c>
      <c r="C124" s="130" t="s">
        <v>67</v>
      </c>
      <c r="D124" s="122" t="s">
        <v>21</v>
      </c>
      <c r="E124" s="118" t="s">
        <v>22</v>
      </c>
      <c r="F124" s="118"/>
      <c r="G124" s="118" t="s">
        <v>68</v>
      </c>
      <c r="H124" s="118"/>
      <c r="I124" s="117" t="s">
        <v>24</v>
      </c>
      <c r="L124" s="117" t="s">
        <v>55</v>
      </c>
      <c r="M124" s="130" t="s">
        <v>61</v>
      </c>
      <c r="N124" s="130" t="s">
        <v>67</v>
      </c>
      <c r="O124" s="122" t="s">
        <v>21</v>
      </c>
      <c r="P124" s="118" t="s">
        <v>22</v>
      </c>
      <c r="Q124" s="118"/>
      <c r="R124" s="118" t="s">
        <v>68</v>
      </c>
      <c r="S124" s="118"/>
      <c r="T124" s="117" t="s">
        <v>24</v>
      </c>
    </row>
    <row r="125" spans="1:20" ht="18.75" customHeight="1">
      <c r="A125" s="119"/>
      <c r="B125" s="131"/>
      <c r="C125" s="131"/>
      <c r="D125" s="123"/>
      <c r="E125" s="118" t="s">
        <v>62</v>
      </c>
      <c r="F125" s="129" t="s">
        <v>63</v>
      </c>
      <c r="G125" s="118" t="s">
        <v>64</v>
      </c>
      <c r="H125" s="120" t="s">
        <v>65</v>
      </c>
      <c r="I125" s="119"/>
      <c r="L125" s="119"/>
      <c r="M125" s="131"/>
      <c r="N125" s="131"/>
      <c r="O125" s="123"/>
      <c r="P125" s="118" t="s">
        <v>62</v>
      </c>
      <c r="Q125" s="118" t="s">
        <v>63</v>
      </c>
      <c r="R125" s="118" t="s">
        <v>64</v>
      </c>
      <c r="S125" s="120" t="s">
        <v>65</v>
      </c>
      <c r="T125" s="119"/>
    </row>
    <row r="126" spans="1:21" ht="18.75" customHeight="1">
      <c r="A126" s="126">
        <v>3</v>
      </c>
      <c r="B126" s="126" t="str">
        <f ca="1">INDEX(OFFSET(Расклады!$A$1,INT((A126-1)/2)*25+18,2,6,5),J126,2)</f>
        <v>4♥</v>
      </c>
      <c r="C126" s="126" t="str">
        <f ca="1">INDEX(OFFSET(Расклады!$A$1,INT((A126-1)/2)*25+18,2,6,5),J126,3)</f>
        <v>N</v>
      </c>
      <c r="D126" s="124">
        <f ca="1">INDEX(OFFSET(Расклады!$A$1,INT((A126-1)/2)*25+18,2,6,5),J126,4)</f>
        <v>9</v>
      </c>
      <c r="E126" s="126">
        <f ca="1">INDEX(OFFSET(Расклады!$A$1,INT((A126-1)/2)*25+18,2,6,5),J126,5)-INDEX(OFFSET(Расклады!$A$1,INT((A126-1)/2)*25+18,2,6,6),J126,6)</f>
        <v>-50</v>
      </c>
      <c r="F126" s="124">
        <f>-P126</f>
        <v>100</v>
      </c>
      <c r="G126" s="126">
        <f>MATCH(E126+F126,{-10000,-10,20},1)-1</f>
        <v>2</v>
      </c>
      <c r="H126" s="126">
        <f>2-G126</f>
        <v>0</v>
      </c>
      <c r="I126" s="126">
        <f>IF(E126+F126&gt;10,MATCH(E126+F126,{0,20,50,90,130,170,220,270,320,370,430,500,600,750,900,1100,1300,1500,1750,2000,2250,3000,3500,4000},1)-1,0)-IF(E126+F126&lt;-10,MATCH(-E126-F126,{0,20,50,90,130,170,220,270,320,370,430,500,600,750,900,1100,1300,1500,1750,2000,2250,3000,3500,4000},1)-1,0)</f>
        <v>2</v>
      </c>
      <c r="J126" s="114">
        <f ca="1">MATCH(B121,OFFSET(Расклады!$A$1,INT((A126-1)/2)*25+18,2,6,1),0)</f>
        <v>6</v>
      </c>
      <c r="L126" s="126">
        <f>A126</f>
        <v>3</v>
      </c>
      <c r="M126" s="126" t="str">
        <f ca="1">INDEX(OFFSET(Расклады!$A$1,INT((L126-1)/2)*25+18,2,6,5),U126,2)</f>
        <v>3NT</v>
      </c>
      <c r="N126" s="126" t="str">
        <f ca="1">INDEX(OFFSET(Расклады!$A$1,INT((L126-1)/2)*25+18,2,6,5),U126,3)</f>
        <v>N</v>
      </c>
      <c r="O126" s="124">
        <f ca="1">INDEX(OFFSET(Расклады!$A$1,INT((L126-1)/2)*25+18,2,6,5),U126,4)</f>
        <v>7</v>
      </c>
      <c r="P126" s="126">
        <f ca="1">INDEX(OFFSET(Расклады!$A$1,INT((L126-1)/2)*25+18,2,6,5),U126,5)-INDEX(OFFSET(Расклады!$A$1,INT((L126-1)/2)*25+18,2,6,6),U126,6)</f>
        <v>-100</v>
      </c>
      <c r="Q126" s="124">
        <f>-E126</f>
        <v>50</v>
      </c>
      <c r="R126" s="126">
        <f>MATCH(P126+Q126,{-10000,-10,20},1)-1</f>
        <v>0</v>
      </c>
      <c r="S126" s="126">
        <f>2-R126</f>
        <v>2</v>
      </c>
      <c r="T126" s="126">
        <f>IF(P126+Q126&gt;10,MATCH(P126+Q126,{0,20,50,90,130,170,220,270,320,370,430,500,600,750,900,1100,1300,1500,1750,2000,2250,3000,3500,4000},1)-1,0)-IF(P126+Q126&lt;-10,MATCH(-P126-Q126,{0,20,50,90,130,170,220,270,320,370,430,500,600,750,900,1100,1300,1500,1750,2000,2250,3000,3500,4000},1)-1,0)</f>
        <v>-2</v>
      </c>
      <c r="U126" s="114">
        <f ca="1">MATCH(M121,OFFSET(Расклады!$A$1,INT((L126-1)/2)*25+18,2,6,1),0)</f>
        <v>5</v>
      </c>
    </row>
    <row r="127" spans="1:21" ht="18.75" customHeight="1">
      <c r="A127" s="126">
        <v>4</v>
      </c>
      <c r="B127" s="126" t="str">
        <f ca="1">INDEX(OFFSET(Расклады!$A$1,INT((A127-1)/2)*25+18,14,6,5),J127,2)</f>
        <v>3NT</v>
      </c>
      <c r="C127" s="126" t="str">
        <f ca="1">INDEX(OFFSET(Расклады!$A$1,INT((A127-1)/2)*25+18,14,6,5),J127,3)</f>
        <v>S</v>
      </c>
      <c r="D127" s="124">
        <f ca="1">INDEX(OFFSET(Расклады!$A$1,INT((A127-1)/2)*25+18,14,6,5),J127,4)</f>
        <v>10</v>
      </c>
      <c r="E127" s="126">
        <f ca="1">INDEX(OFFSET(Расклады!$A$1,INT((A127-1)/2)*25+18,14,6,5),J127,5)-INDEX(OFFSET(Расклады!$A$1,INT((A127-1)/2)*25+18,14,6,6),J127,6)</f>
        <v>630</v>
      </c>
      <c r="F127" s="124">
        <f>-P127</f>
        <v>100</v>
      </c>
      <c r="G127" s="126">
        <f>MATCH(E127+F127,{-10000,-10,20},1)-1</f>
        <v>2</v>
      </c>
      <c r="H127" s="126">
        <f>2-G127</f>
        <v>0</v>
      </c>
      <c r="I127" s="126">
        <f>IF(E127+F127&gt;10,MATCH(E127+F127,{0,20,50,90,130,170,220,270,320,370,430,500,600,750,900,1100,1300,1500,1750,2000,2250,3000,3500,4000},1)-1,0)-IF(E127+F127&lt;-10,MATCH(-E127-F127,{0,20,50,90,130,170,220,270,320,370,430,500,600,750,900,1100,1300,1500,1750,2000,2250,3000,3500,4000},1)-1,0)</f>
        <v>12</v>
      </c>
      <c r="J127" s="114">
        <f ca="1">MATCH(B121,OFFSET(Расклады!$A$1,INT((A126-1)/2)*25+18,14,6,1),0)</f>
        <v>6</v>
      </c>
      <c r="L127" s="126">
        <f>A127</f>
        <v>4</v>
      </c>
      <c r="M127" s="126" t="str">
        <f ca="1">INDEX(OFFSET(Расклады!$A$1,INT((L127-1)/2)*25+18,14,6,5),U127,2)</f>
        <v>3♥</v>
      </c>
      <c r="N127" s="126" t="str">
        <f ca="1">INDEX(OFFSET(Расклады!$A$1,INT((L127-1)/2)*25+18,14,6,5),U127,3)</f>
        <v>N</v>
      </c>
      <c r="O127" s="124">
        <f ca="1">INDEX(OFFSET(Расклады!$A$1,INT((L127-1)/2)*25+18,14,6,5),U127,4)</f>
        <v>8</v>
      </c>
      <c r="P127" s="126">
        <f ca="1">INDEX(OFFSET(Расклады!$A$1,INT((L127-1)/2)*25+18,14,6,5),U127,5)-INDEX(OFFSET(Расклады!$A$1,INT((L127-1)/2)*25+18,14,6,6),U127,6)</f>
        <v>-100</v>
      </c>
      <c r="Q127" s="124">
        <f>-E127</f>
        <v>-630</v>
      </c>
      <c r="R127" s="126">
        <f>MATCH(P127+Q127,{-10000,-10,20},1)-1</f>
        <v>0</v>
      </c>
      <c r="S127" s="126">
        <f>2-R127</f>
        <v>2</v>
      </c>
      <c r="T127" s="126">
        <f>IF(P127+Q127&gt;10,MATCH(P127+Q127,{0,20,50,90,130,170,220,270,320,370,430,500,600,750,900,1100,1300,1500,1750,2000,2250,3000,3500,4000},1)-1,0)-IF(P127+Q127&lt;-10,MATCH(-P127-Q127,{0,20,50,90,130,170,220,270,320,370,430,500,600,750,900,1100,1300,1500,1750,2000,2250,3000,3500,4000},1)-1,0)</f>
        <v>-12</v>
      </c>
      <c r="U127" s="114">
        <f ca="1">MATCH(M121,OFFSET(Расклады!$A$1,INT((L126-1)/2)*25+18,14,6,1),0)</f>
        <v>5</v>
      </c>
    </row>
    <row r="128" spans="1:21" ht="18.75" customHeight="1">
      <c r="A128" s="126">
        <v>7</v>
      </c>
      <c r="B128" s="126" t="str">
        <f ca="1">INDEX(OFFSET(Расклады!$A$1,INT((A128-1)/2)*25+18,2,6,5),J128,2)</f>
        <v>3♦</v>
      </c>
      <c r="C128" s="126" t="str">
        <f ca="1">INDEX(OFFSET(Расклады!$A$1,INT((A128-1)/2)*25+18,2,6,5),J128,3)</f>
        <v>S</v>
      </c>
      <c r="D128" s="124">
        <f ca="1">INDEX(OFFSET(Расклады!$A$1,INT((A128-1)/2)*25+18,2,6,5),J128,4)</f>
        <v>9</v>
      </c>
      <c r="E128" s="126">
        <f ca="1">INDEX(OFFSET(Расклады!$A$1,INT((A128-1)/2)*25+18,2,6,5),J128,5)-INDEX(OFFSET(Расклады!$A$1,INT((A128-1)/2)*25+18,2,6,6),J128,6)</f>
        <v>110</v>
      </c>
      <c r="F128" s="124">
        <f>-P128</f>
        <v>0</v>
      </c>
      <c r="G128" s="126">
        <f>MATCH(E128+F128,{-10000,-10,20},1)-1</f>
        <v>2</v>
      </c>
      <c r="H128" s="126">
        <f>2-G128</f>
        <v>0</v>
      </c>
      <c r="I128" s="126">
        <f>IF(E128+F128&gt;10,MATCH(E128+F128,{0,20,50,90,130,170,220,270,320,370,430,500,600,750,900,1100,1300,1500,1750,2000,2250,3000,3500,4000},1)-1,0)-IF(E128+F128&lt;-10,MATCH(-E128-F128,{0,20,50,90,130,170,220,270,320,370,430,500,600,750,900,1100,1300,1500,1750,2000,2250,3000,3500,4000},1)-1,0)</f>
        <v>3</v>
      </c>
      <c r="J128" s="114">
        <f ca="1">MATCH(B121,OFFSET(Расклады!$A$1,INT((A128-1)/2)*25+18,2,6,1),0)</f>
        <v>3</v>
      </c>
      <c r="L128" s="126">
        <f>A128</f>
        <v>7</v>
      </c>
      <c r="M128" s="126" t="str">
        <f ca="1">INDEX(OFFSET(Расклады!$A$1,INT((L128-1)/2)*25+18,2,6,5),U128,2)</f>
        <v>pass</v>
      </c>
      <c r="N128" s="126">
        <f ca="1">INDEX(OFFSET(Расклады!$A$1,INT((L128-1)/2)*25+18,2,6,5),U128,3)</f>
        <v>0</v>
      </c>
      <c r="O128" s="124">
        <f ca="1">INDEX(OFFSET(Расклады!$A$1,INT((L128-1)/2)*25+18,2,6,5),U128,4)</f>
        <v>0</v>
      </c>
      <c r="P128" s="126">
        <f ca="1">INDEX(OFFSET(Расклады!$A$1,INT((L128-1)/2)*25+18,2,6,5),U128,5)-INDEX(OFFSET(Расклады!$A$1,INT((L128-1)/2)*25+18,2,6,6),U128,6)</f>
        <v>0</v>
      </c>
      <c r="Q128" s="124">
        <f>-E128</f>
        <v>-110</v>
      </c>
      <c r="R128" s="126">
        <f>MATCH(P128+Q128,{-10000,-10,20},1)-1</f>
        <v>0</v>
      </c>
      <c r="S128" s="126">
        <f>2-R128</f>
        <v>2</v>
      </c>
      <c r="T128" s="126">
        <f>IF(P128+Q128&gt;10,MATCH(P128+Q128,{0,20,50,90,130,170,220,270,320,370,430,500,600,750,900,1100,1300,1500,1750,2000,2250,3000,3500,4000},1)-1,0)-IF(P128+Q128&lt;-10,MATCH(-P128-Q128,{0,20,50,90,130,170,220,270,320,370,430,500,600,750,900,1100,1300,1500,1750,2000,2250,3000,3500,4000},1)-1,0)</f>
        <v>-3</v>
      </c>
      <c r="U128" s="114">
        <f ca="1">MATCH(M121,OFFSET(Расклады!$A$1,INT((L128-1)/2)*25+18,2,6,1),0)</f>
        <v>4</v>
      </c>
    </row>
    <row r="129" spans="1:21" ht="18.75" customHeight="1">
      <c r="A129" s="126">
        <v>8</v>
      </c>
      <c r="B129" s="126" t="str">
        <f ca="1">INDEX(OFFSET(Расклады!$A$1,INT((A129-1)/2)*25+18,14,6,5),J129,2)</f>
        <v>4♠</v>
      </c>
      <c r="C129" s="126" t="str">
        <f ca="1">INDEX(OFFSET(Расклады!$A$1,INT((A129-1)/2)*25+18,14,6,5),J129,3)</f>
        <v>S</v>
      </c>
      <c r="D129" s="124">
        <f ca="1">INDEX(OFFSET(Расклады!$A$1,INT((A129-1)/2)*25+18,14,6,5),J129,4)</f>
        <v>12</v>
      </c>
      <c r="E129" s="126">
        <f ca="1">INDEX(OFFSET(Расклады!$A$1,INT((A129-1)/2)*25+18,14,6,5),J129,5)-INDEX(OFFSET(Расклады!$A$1,INT((A129-1)/2)*25+18,14,6,6),J129,6)</f>
        <v>480</v>
      </c>
      <c r="F129" s="124">
        <f>-P129</f>
        <v>-150</v>
      </c>
      <c r="G129" s="126">
        <f>MATCH(E129+F129,{-10000,-10,20},1)-1</f>
        <v>2</v>
      </c>
      <c r="H129" s="126">
        <f>2-G129</f>
        <v>0</v>
      </c>
      <c r="I129" s="126">
        <f>IF(E129+F129&gt;10,MATCH(E129+F129,{0,20,50,90,130,170,220,270,320,370,430,500,600,750,900,1100,1300,1500,1750,2000,2250,3000,3500,4000},1)-1,0)-IF(E129+F129&lt;-10,MATCH(-E129-F129,{0,20,50,90,130,170,220,270,320,370,430,500,600,750,900,1100,1300,1500,1750,2000,2250,3000,3500,4000},1)-1,0)</f>
        <v>8</v>
      </c>
      <c r="J129" s="114">
        <f ca="1">MATCH(B121,OFFSET(Расклады!$A$1,INT((A129-1)/2)*25+18,2,6,1),0)</f>
        <v>3</v>
      </c>
      <c r="L129" s="126">
        <f>A129</f>
        <v>8</v>
      </c>
      <c r="M129" s="126" t="str">
        <f ca="1">INDEX(OFFSET(Расклады!$A$1,INT((L129-1)/2)*25+18,14,6,5),U129,2)</f>
        <v>3♦</v>
      </c>
      <c r="N129" s="126" t="str">
        <f ca="1">INDEX(OFFSET(Расклады!$A$1,INT((L129-1)/2)*25+18,14,6,5),U129,3)</f>
        <v>N</v>
      </c>
      <c r="O129" s="124">
        <f ca="1">INDEX(OFFSET(Расклады!$A$1,INT((L129-1)/2)*25+18,14,6,5),U129,4)</f>
        <v>11</v>
      </c>
      <c r="P129" s="126">
        <f ca="1">INDEX(OFFSET(Расклады!$A$1,INT((L129-1)/2)*25+18,14,6,5),U129,5)-INDEX(OFFSET(Расклады!$A$1,INT((L129-1)/2)*25+18,14,6,6),U129,6)</f>
        <v>150</v>
      </c>
      <c r="Q129" s="124">
        <f>-E129</f>
        <v>-480</v>
      </c>
      <c r="R129" s="126">
        <f>MATCH(P129+Q129,{-10000,-10,20},1)-1</f>
        <v>0</v>
      </c>
      <c r="S129" s="126">
        <f>2-R129</f>
        <v>2</v>
      </c>
      <c r="T129" s="126">
        <f>IF(P129+Q129&gt;10,MATCH(P129+Q129,{0,20,50,90,130,170,220,270,320,370,430,500,600,750,900,1100,1300,1500,1750,2000,2250,3000,3500,4000},1)-1,0)-IF(P129+Q129&lt;-10,MATCH(-P129-Q129,{0,20,50,90,130,170,220,270,320,370,430,500,600,750,900,1100,1300,1500,1750,2000,2250,3000,3500,4000},1)-1,0)</f>
        <v>-8</v>
      </c>
      <c r="U129" s="114">
        <f ca="1">MATCH(M121,OFFSET(Расклады!$A$1,INT((L129-1)/2)*25+18,2,6,1),0)</f>
        <v>4</v>
      </c>
    </row>
    <row r="130" spans="1:19" ht="18.75" customHeight="1">
      <c r="A130" s="116"/>
      <c r="B130" s="125"/>
      <c r="C130" s="125"/>
      <c r="D130" s="125"/>
      <c r="E130" s="125">
        <f>SUM(I125:I129)</f>
        <v>25</v>
      </c>
      <c r="F130" s="125"/>
      <c r="G130" s="121"/>
      <c r="H130" s="121"/>
      <c r="L130" s="116"/>
      <c r="M130" s="125"/>
      <c r="N130" s="125"/>
      <c r="O130" s="125"/>
      <c r="P130" s="125">
        <f>SUM(T125:T129)</f>
        <v>-25</v>
      </c>
      <c r="Q130" s="116"/>
      <c r="R130" s="121"/>
      <c r="S130" s="121"/>
    </row>
    <row r="131" spans="5:19" s="115" customFormat="1" ht="18.75" customHeight="1">
      <c r="E131" s="115" t="s">
        <v>66</v>
      </c>
      <c r="G131" s="127">
        <f>(MATCH(E130,{-10000,-12,-9,-6,-2,3,7,10,13},1)-5)/2+2</f>
        <v>4</v>
      </c>
      <c r="H131" s="128">
        <f>4-G131</f>
        <v>0</v>
      </c>
      <c r="I131" s="125"/>
      <c r="P131" s="115" t="s">
        <v>66</v>
      </c>
      <c r="R131" s="127">
        <f>(MATCH(P130,{-10000,-12,-9,-6,-2,3,7,10,13},1)-5)/2+2</f>
        <v>0</v>
      </c>
      <c r="S131" s="128">
        <f>4-R131</f>
        <v>4</v>
      </c>
    </row>
    <row r="133" spans="1:20" ht="30.75" customHeight="1">
      <c r="A133" s="115"/>
      <c r="B133" s="115">
        <v>3</v>
      </c>
      <c r="D133" s="147">
        <f>SUM(G138:G141)+G143</f>
        <v>12</v>
      </c>
      <c r="E133" s="147">
        <f>SUM(H138:H141)+H143</f>
        <v>0</v>
      </c>
      <c r="F133" s="115">
        <v>6</v>
      </c>
      <c r="G133" s="115"/>
      <c r="H133" s="115"/>
      <c r="I133" s="115"/>
      <c r="J133" s="115"/>
      <c r="K133" s="115"/>
      <c r="L133" s="115"/>
      <c r="M133" s="115">
        <f>F133</f>
        <v>6</v>
      </c>
      <c r="O133" s="147">
        <f>SUM(R138:R141)+R143</f>
        <v>0</v>
      </c>
      <c r="P133" s="147">
        <f>SUM(S138:S141)+S143</f>
        <v>12</v>
      </c>
      <c r="Q133" s="115">
        <f>B133</f>
        <v>3</v>
      </c>
      <c r="R133" s="115"/>
      <c r="S133" s="115"/>
      <c r="T133" s="115"/>
    </row>
    <row r="134" spans="1:20" ht="11.25" customHeight="1">
      <c r="A134" s="115"/>
      <c r="B134" s="115" t="str">
        <f>VLOOKUP(B133,Команды!$A$6:$B$17,2,1)</f>
        <v>Корейский Лесоруб</v>
      </c>
      <c r="E134" s="115"/>
      <c r="F134" s="115" t="str">
        <f>VLOOKUP(F133,Команды!$A$6:$B$17,2,1)</f>
        <v>Мнехоп</v>
      </c>
      <c r="G134" s="115"/>
      <c r="H134" s="115"/>
      <c r="I134" s="115"/>
      <c r="J134" s="115"/>
      <c r="K134" s="115"/>
      <c r="L134" s="115"/>
      <c r="M134" s="115" t="str">
        <f>F134</f>
        <v>Мнехоп</v>
      </c>
      <c r="P134" s="115"/>
      <c r="Q134" s="115" t="str">
        <f>B134</f>
        <v>Корейский Лесоруб</v>
      </c>
      <c r="R134" s="115"/>
      <c r="S134" s="115"/>
      <c r="T134" s="115"/>
    </row>
    <row r="136" spans="1:20" ht="18.75" customHeight="1">
      <c r="A136" s="117" t="s">
        <v>55</v>
      </c>
      <c r="B136" s="130" t="s">
        <v>61</v>
      </c>
      <c r="C136" s="130" t="s">
        <v>67</v>
      </c>
      <c r="D136" s="122" t="s">
        <v>21</v>
      </c>
      <c r="E136" s="118" t="s">
        <v>22</v>
      </c>
      <c r="F136" s="118"/>
      <c r="G136" s="118" t="s">
        <v>68</v>
      </c>
      <c r="H136" s="118"/>
      <c r="I136" s="117" t="s">
        <v>24</v>
      </c>
      <c r="L136" s="117" t="s">
        <v>55</v>
      </c>
      <c r="M136" s="130" t="s">
        <v>61</v>
      </c>
      <c r="N136" s="130" t="s">
        <v>67</v>
      </c>
      <c r="O136" s="122" t="s">
        <v>21</v>
      </c>
      <c r="P136" s="118" t="s">
        <v>22</v>
      </c>
      <c r="Q136" s="118"/>
      <c r="R136" s="118" t="s">
        <v>68</v>
      </c>
      <c r="S136" s="118"/>
      <c r="T136" s="117" t="s">
        <v>24</v>
      </c>
    </row>
    <row r="137" spans="1:20" ht="18.75" customHeight="1">
      <c r="A137" s="119"/>
      <c r="B137" s="131"/>
      <c r="C137" s="131"/>
      <c r="D137" s="123"/>
      <c r="E137" s="118" t="s">
        <v>62</v>
      </c>
      <c r="F137" s="129" t="s">
        <v>63</v>
      </c>
      <c r="G137" s="118" t="s">
        <v>64</v>
      </c>
      <c r="H137" s="120" t="s">
        <v>65</v>
      </c>
      <c r="I137" s="119"/>
      <c r="L137" s="119"/>
      <c r="M137" s="131"/>
      <c r="N137" s="131"/>
      <c r="O137" s="123"/>
      <c r="P137" s="118" t="s">
        <v>62</v>
      </c>
      <c r="Q137" s="118" t="s">
        <v>63</v>
      </c>
      <c r="R137" s="118" t="s">
        <v>64</v>
      </c>
      <c r="S137" s="120" t="s">
        <v>65</v>
      </c>
      <c r="T137" s="119"/>
    </row>
    <row r="138" spans="1:21" ht="18.75" customHeight="1">
      <c r="A138" s="126">
        <v>15</v>
      </c>
      <c r="B138" s="126" t="str">
        <f ca="1">INDEX(OFFSET(Расклады!$A$1,INT((A138-1)/2)*25+18,2,6,5),J138,2)</f>
        <v>5♦к</v>
      </c>
      <c r="C138" s="126" t="str">
        <f ca="1">INDEX(OFFSET(Расклады!$A$1,INT((A138-1)/2)*25+18,2,6,5),J138,3)</f>
        <v>E</v>
      </c>
      <c r="D138" s="124">
        <f ca="1">INDEX(OFFSET(Расклады!$A$1,INT((A138-1)/2)*25+18,2,6,5),J138,4)</f>
        <v>7</v>
      </c>
      <c r="E138" s="126">
        <f ca="1">INDEX(OFFSET(Расклады!$A$1,INT((A138-1)/2)*25+18,2,6,5),J138,5)-INDEX(OFFSET(Расклады!$A$1,INT((A138-1)/2)*25+18,2,6,6),J138,6)</f>
        <v>800</v>
      </c>
      <c r="F138" s="124">
        <f>-P138</f>
        <v>-100</v>
      </c>
      <c r="G138" s="126">
        <f>MATCH(E138+F138,{-10000,-10,20},1)-1</f>
        <v>2</v>
      </c>
      <c r="H138" s="126">
        <f>2-G138</f>
        <v>0</v>
      </c>
      <c r="I138" s="126">
        <f>IF(E138+F138&gt;10,MATCH(E138+F138,{0,20,50,90,130,170,220,270,320,370,430,500,600,750,900,1100,1300,1500,1750,2000,2250,3000,3500,4000},1)-1,0)-IF(E138+F138&lt;-10,MATCH(-E138-F138,{0,20,50,90,130,170,220,270,320,370,430,500,600,750,900,1100,1300,1500,1750,2000,2250,3000,3500,4000},1)-1,0)</f>
        <v>12</v>
      </c>
      <c r="J138" s="114">
        <f ca="1">MATCH(B133,OFFSET(Расклады!$A$1,INT((A138-1)/2)*25+18,2,6,1),0)</f>
        <v>4</v>
      </c>
      <c r="L138" s="126">
        <f>A138</f>
        <v>15</v>
      </c>
      <c r="M138" s="126" t="str">
        <f ca="1">INDEX(OFFSET(Расклады!$A$1,INT((L138-1)/2)*25+18,2,6,5),U138,2)</f>
        <v>3♥</v>
      </c>
      <c r="N138" s="126" t="str">
        <f ca="1">INDEX(OFFSET(Расклады!$A$1,INT((L138-1)/2)*25+18,2,6,5),U138,3)</f>
        <v>W</v>
      </c>
      <c r="O138" s="124">
        <f ca="1">INDEX(OFFSET(Расклады!$A$1,INT((L138-1)/2)*25+18,2,6,5),U138,4)</f>
        <v>7</v>
      </c>
      <c r="P138" s="126">
        <f ca="1">INDEX(OFFSET(Расклады!$A$1,INT((L138-1)/2)*25+18,2,6,5),U138,5)-INDEX(OFFSET(Расклады!$A$1,INT((L138-1)/2)*25+18,2,6,6),U138,6)</f>
        <v>100</v>
      </c>
      <c r="Q138" s="124">
        <f>-E138</f>
        <v>-800</v>
      </c>
      <c r="R138" s="126">
        <f>MATCH(P138+Q138,{-10000,-10,20},1)-1</f>
        <v>0</v>
      </c>
      <c r="S138" s="126">
        <f>2-R138</f>
        <v>2</v>
      </c>
      <c r="T138" s="126">
        <f>IF(P138+Q138&gt;10,MATCH(P138+Q138,{0,20,50,90,130,170,220,270,320,370,430,500,600,750,900,1100,1300,1500,1750,2000,2250,3000,3500,4000},1)-1,0)-IF(P138+Q138&lt;-10,MATCH(-P138-Q138,{0,20,50,90,130,170,220,270,320,370,430,500,600,750,900,1100,1300,1500,1750,2000,2250,3000,3500,4000},1)-1,0)</f>
        <v>-12</v>
      </c>
      <c r="U138" s="114">
        <f ca="1">MATCH(M133,OFFSET(Расклады!$A$1,INT((L138-1)/2)*25+18,2,6,1),0)</f>
        <v>3</v>
      </c>
    </row>
    <row r="139" spans="1:21" ht="18.75" customHeight="1">
      <c r="A139" s="126">
        <v>16</v>
      </c>
      <c r="B139" s="126" t="str">
        <f ca="1">INDEX(OFFSET(Расклады!$A$1,INT((A139-1)/2)*25+18,14,6,5),J139,2)</f>
        <v>2♠</v>
      </c>
      <c r="C139" s="126" t="str">
        <f ca="1">INDEX(OFFSET(Расклады!$A$1,INT((A139-1)/2)*25+18,14,6,5),J139,3)</f>
        <v>E</v>
      </c>
      <c r="D139" s="124">
        <f ca="1">INDEX(OFFSET(Расклады!$A$1,INT((A139-1)/2)*25+18,14,6,5),J139,4)</f>
        <v>7</v>
      </c>
      <c r="E139" s="126">
        <f ca="1">INDEX(OFFSET(Расклады!$A$1,INT((A139-1)/2)*25+18,14,6,5),J139,5)-INDEX(OFFSET(Расклады!$A$1,INT((A139-1)/2)*25+18,14,6,6),J139,6)</f>
        <v>100</v>
      </c>
      <c r="F139" s="124">
        <f>-P139</f>
        <v>500</v>
      </c>
      <c r="G139" s="126">
        <f>MATCH(E139+F139,{-10000,-10,20},1)-1</f>
        <v>2</v>
      </c>
      <c r="H139" s="126">
        <f>2-G139</f>
        <v>0</v>
      </c>
      <c r="I139" s="126">
        <f>IF(E139+F139&gt;10,MATCH(E139+F139,{0,20,50,90,130,170,220,270,320,370,430,500,600,750,900,1100,1300,1500,1750,2000,2250,3000,3500,4000},1)-1,0)-IF(E139+F139&lt;-10,MATCH(-E139-F139,{0,20,50,90,130,170,220,270,320,370,430,500,600,750,900,1100,1300,1500,1750,2000,2250,3000,3500,4000},1)-1,0)</f>
        <v>12</v>
      </c>
      <c r="J139" s="114">
        <f ca="1">MATCH(B133,OFFSET(Расклады!$A$1,INT((A138-1)/2)*25+18,14,6,1),0)</f>
        <v>4</v>
      </c>
      <c r="L139" s="126">
        <f>A139</f>
        <v>16</v>
      </c>
      <c r="M139" s="126" t="str">
        <f ca="1">INDEX(OFFSET(Расклады!$A$1,INT((L139-1)/2)*25+18,14,6,5),U139,2)</f>
        <v>4♠к</v>
      </c>
      <c r="N139" s="126" t="str">
        <f ca="1">INDEX(OFFSET(Расклады!$A$1,INT((L139-1)/2)*25+18,14,6,5),U139,3)</f>
        <v>N</v>
      </c>
      <c r="O139" s="124">
        <f ca="1">INDEX(OFFSET(Расклады!$A$1,INT((L139-1)/2)*25+18,14,6,5),U139,4)</f>
        <v>7</v>
      </c>
      <c r="P139" s="126">
        <f ca="1">INDEX(OFFSET(Расклады!$A$1,INT((L139-1)/2)*25+18,14,6,5),U139,5)-INDEX(OFFSET(Расклады!$A$1,INT((L139-1)/2)*25+18,14,6,6),U139,6)</f>
        <v>-500</v>
      </c>
      <c r="Q139" s="124">
        <f>-E139</f>
        <v>-100</v>
      </c>
      <c r="R139" s="126">
        <f>MATCH(P139+Q139,{-10000,-10,20},1)-1</f>
        <v>0</v>
      </c>
      <c r="S139" s="126">
        <f>2-R139</f>
        <v>2</v>
      </c>
      <c r="T139" s="126">
        <f>IF(P139+Q139&gt;10,MATCH(P139+Q139,{0,20,50,90,130,170,220,270,320,370,430,500,600,750,900,1100,1300,1500,1750,2000,2250,3000,3500,4000},1)-1,0)-IF(P139+Q139&lt;-10,MATCH(-P139-Q139,{0,20,50,90,130,170,220,270,320,370,430,500,600,750,900,1100,1300,1500,1750,2000,2250,3000,3500,4000},1)-1,0)</f>
        <v>-12</v>
      </c>
      <c r="U139" s="114">
        <f ca="1">MATCH(M133,OFFSET(Расклады!$A$1,INT((L138-1)/2)*25+18,14,6,1),0)</f>
        <v>3</v>
      </c>
    </row>
    <row r="140" spans="1:21" ht="18.75" customHeight="1">
      <c r="A140" s="126">
        <v>19</v>
      </c>
      <c r="B140" s="126" t="str">
        <f ca="1">INDEX(OFFSET(Расклады!$A$1,INT((A140-1)/2)*25+18,2,6,5),J140,2)</f>
        <v>4♠</v>
      </c>
      <c r="C140" s="126" t="str">
        <f ca="1">INDEX(OFFSET(Расклады!$A$1,INT((A140-1)/2)*25+18,2,6,5),J140,3)</f>
        <v>N</v>
      </c>
      <c r="D140" s="124">
        <f ca="1">INDEX(OFFSET(Расклады!$A$1,INT((A140-1)/2)*25+18,2,6,5),J140,4)</f>
        <v>10</v>
      </c>
      <c r="E140" s="126">
        <f ca="1">INDEX(OFFSET(Расклады!$A$1,INT((A140-1)/2)*25+18,2,6,5),J140,5)-INDEX(OFFSET(Расклады!$A$1,INT((A140-1)/2)*25+18,2,6,6),J140,6)</f>
        <v>420</v>
      </c>
      <c r="F140" s="124">
        <f>-P140</f>
        <v>-100</v>
      </c>
      <c r="G140" s="126">
        <f>MATCH(E140+F140,{-10000,-10,20},1)-1</f>
        <v>2</v>
      </c>
      <c r="H140" s="126">
        <f>2-G140</f>
        <v>0</v>
      </c>
      <c r="I140" s="126">
        <f>IF(E140+F140&gt;10,MATCH(E140+F140,{0,20,50,90,130,170,220,270,320,370,430,500,600,750,900,1100,1300,1500,1750,2000,2250,3000,3500,4000},1)-1,0)-IF(E140+F140&lt;-10,MATCH(-E140-F140,{0,20,50,90,130,170,220,270,320,370,430,500,600,750,900,1100,1300,1500,1750,2000,2250,3000,3500,4000},1)-1,0)</f>
        <v>8</v>
      </c>
      <c r="J140" s="114">
        <f ca="1">MATCH(B133,OFFSET(Расклады!$A$1,INT((A140-1)/2)*25+18,2,6,1),0)</f>
        <v>1</v>
      </c>
      <c r="L140" s="126">
        <f>A140</f>
        <v>19</v>
      </c>
      <c r="M140" s="126" t="str">
        <f ca="1">INDEX(OFFSET(Расклады!$A$1,INT((L140-1)/2)*25+18,2,6,5),U140,2)</f>
        <v>2♥</v>
      </c>
      <c r="N140" s="126" t="str">
        <f ca="1">INDEX(OFFSET(Расклады!$A$1,INT((L140-1)/2)*25+18,2,6,5),U140,3)</f>
        <v>E</v>
      </c>
      <c r="O140" s="124">
        <f ca="1">INDEX(OFFSET(Расклады!$A$1,INT((L140-1)/2)*25+18,2,6,5),U140,4)</f>
        <v>7</v>
      </c>
      <c r="P140" s="126">
        <f ca="1">INDEX(OFFSET(Расклады!$A$1,INT((L140-1)/2)*25+18,2,6,5),U140,5)-INDEX(OFFSET(Расклады!$A$1,INT((L140-1)/2)*25+18,2,6,6),U140,6)</f>
        <v>100</v>
      </c>
      <c r="Q140" s="124">
        <f>-E140</f>
        <v>-420</v>
      </c>
      <c r="R140" s="126">
        <f>MATCH(P140+Q140,{-10000,-10,20},1)-1</f>
        <v>0</v>
      </c>
      <c r="S140" s="126">
        <f>2-R140</f>
        <v>2</v>
      </c>
      <c r="T140" s="126">
        <f>IF(P140+Q140&gt;10,MATCH(P140+Q140,{0,20,50,90,130,170,220,270,320,370,430,500,600,750,900,1100,1300,1500,1750,2000,2250,3000,3500,4000},1)-1,0)-IF(P140+Q140&lt;-10,MATCH(-P140-Q140,{0,20,50,90,130,170,220,270,320,370,430,500,600,750,900,1100,1300,1500,1750,2000,2250,3000,3500,4000},1)-1,0)</f>
        <v>-8</v>
      </c>
      <c r="U140" s="114">
        <f ca="1">MATCH(M133,OFFSET(Расклады!$A$1,INT((L140-1)/2)*25+18,2,6,1),0)</f>
        <v>2</v>
      </c>
    </row>
    <row r="141" spans="1:21" ht="18.75" customHeight="1">
      <c r="A141" s="126">
        <v>20</v>
      </c>
      <c r="B141" s="126" t="str">
        <f ca="1">INDEX(OFFSET(Расклады!$A$1,INT((A141-1)/2)*25+18,14,6,5),J141,2)</f>
        <v>1NT</v>
      </c>
      <c r="C141" s="126" t="str">
        <f ca="1">INDEX(OFFSET(Расклады!$A$1,INT((A141-1)/2)*25+18,14,6,5),J141,3)</f>
        <v>N</v>
      </c>
      <c r="D141" s="124">
        <f ca="1">INDEX(OFFSET(Расклады!$A$1,INT((A141-1)/2)*25+18,14,6,5),J141,4)</f>
        <v>7</v>
      </c>
      <c r="E141" s="126">
        <f ca="1">INDEX(OFFSET(Расклады!$A$1,INT((A141-1)/2)*25+18,14,6,5),J141,5)-INDEX(OFFSET(Расклады!$A$1,INT((A141-1)/2)*25+18,14,6,6),J141,6)</f>
        <v>90</v>
      </c>
      <c r="F141" s="124">
        <f>-P141</f>
        <v>200</v>
      </c>
      <c r="G141" s="126">
        <f>MATCH(E141+F141,{-10000,-10,20},1)-1</f>
        <v>2</v>
      </c>
      <c r="H141" s="126">
        <f>2-G141</f>
        <v>0</v>
      </c>
      <c r="I141" s="126">
        <f>IF(E141+F141&gt;10,MATCH(E141+F141,{0,20,50,90,130,170,220,270,320,370,430,500,600,750,900,1100,1300,1500,1750,2000,2250,3000,3500,4000},1)-1,0)-IF(E141+F141&lt;-10,MATCH(-E141-F141,{0,20,50,90,130,170,220,270,320,370,430,500,600,750,900,1100,1300,1500,1750,2000,2250,3000,3500,4000},1)-1,0)</f>
        <v>7</v>
      </c>
      <c r="J141" s="114">
        <f ca="1">MATCH(B133,OFFSET(Расклады!$A$1,INT((A141-1)/2)*25+18,2,6,1),0)</f>
        <v>1</v>
      </c>
      <c r="L141" s="126">
        <f>A141</f>
        <v>20</v>
      </c>
      <c r="M141" s="126" t="str">
        <f ca="1">INDEX(OFFSET(Расклады!$A$1,INT((L141-1)/2)*25+18,14,6,5),U141,2)</f>
        <v>1NT</v>
      </c>
      <c r="N141" s="126" t="str">
        <f ca="1">INDEX(OFFSET(Расклады!$A$1,INT((L141-1)/2)*25+18,14,6,5),U141,3)</f>
        <v>N</v>
      </c>
      <c r="O141" s="124">
        <f ca="1">INDEX(OFFSET(Расклады!$A$1,INT((L141-1)/2)*25+18,14,6,5),U141,4)</f>
        <v>5</v>
      </c>
      <c r="P141" s="126">
        <f ca="1">INDEX(OFFSET(Расклады!$A$1,INT((L141-1)/2)*25+18,14,6,5),U141,5)-INDEX(OFFSET(Расклады!$A$1,INT((L141-1)/2)*25+18,14,6,6),U141,6)</f>
        <v>-200</v>
      </c>
      <c r="Q141" s="124">
        <f>-E141</f>
        <v>-90</v>
      </c>
      <c r="R141" s="126">
        <f>MATCH(P141+Q141,{-10000,-10,20},1)-1</f>
        <v>0</v>
      </c>
      <c r="S141" s="126">
        <f>2-R141</f>
        <v>2</v>
      </c>
      <c r="T141" s="126">
        <f>IF(P141+Q141&gt;10,MATCH(P141+Q141,{0,20,50,90,130,170,220,270,320,370,430,500,600,750,900,1100,1300,1500,1750,2000,2250,3000,3500,4000},1)-1,0)-IF(P141+Q141&lt;-10,MATCH(-P141-Q141,{0,20,50,90,130,170,220,270,320,370,430,500,600,750,900,1100,1300,1500,1750,2000,2250,3000,3500,4000},1)-1,0)</f>
        <v>-7</v>
      </c>
      <c r="U141" s="114">
        <f ca="1">MATCH(M133,OFFSET(Расклады!$A$1,INT((L141-1)/2)*25+18,2,6,1),0)</f>
        <v>2</v>
      </c>
    </row>
    <row r="142" spans="1:19" ht="18.75" customHeight="1">
      <c r="A142" s="116"/>
      <c r="B142" s="125"/>
      <c r="C142" s="125"/>
      <c r="D142" s="125"/>
      <c r="E142" s="125">
        <f>SUM(I137:I141)</f>
        <v>39</v>
      </c>
      <c r="F142" s="125"/>
      <c r="G142" s="121"/>
      <c r="H142" s="121"/>
      <c r="L142" s="116"/>
      <c r="M142" s="125"/>
      <c r="N142" s="125"/>
      <c r="O142" s="125"/>
      <c r="P142" s="125">
        <f>SUM(T137:T141)</f>
        <v>-39</v>
      </c>
      <c r="Q142" s="116"/>
      <c r="R142" s="121"/>
      <c r="S142" s="121"/>
    </row>
    <row r="143" spans="5:19" s="115" customFormat="1" ht="18.75" customHeight="1">
      <c r="E143" s="115" t="s">
        <v>66</v>
      </c>
      <c r="G143" s="127">
        <f>(MATCH(E142,{-10000,-12,-9,-6,-2,3,7,10,13},1)-5)/2+2</f>
        <v>4</v>
      </c>
      <c r="H143" s="128">
        <f>4-G143</f>
        <v>0</v>
      </c>
      <c r="I143" s="125"/>
      <c r="P143" s="115" t="s">
        <v>66</v>
      </c>
      <c r="R143" s="127">
        <f>(MATCH(P142,{-10000,-12,-9,-6,-2,3,7,10,13},1)-5)/2+2</f>
        <v>0</v>
      </c>
      <c r="S143" s="128">
        <f>4-R143</f>
        <v>4</v>
      </c>
    </row>
    <row r="144" spans="1:20" s="115" customFormat="1" ht="18.75" customHeight="1">
      <c r="A144" s="114"/>
      <c r="E144" s="114"/>
      <c r="G144" s="114"/>
      <c r="H144" s="114"/>
      <c r="I144" s="114"/>
      <c r="J144" s="114"/>
      <c r="K144" s="114"/>
      <c r="L144" s="114"/>
      <c r="P144" s="114"/>
      <c r="Q144" s="114"/>
      <c r="R144" s="114"/>
      <c r="S144" s="114"/>
      <c r="T144" s="114"/>
    </row>
    <row r="145" spans="1:20" ht="30.75" customHeight="1">
      <c r="A145" s="115"/>
      <c r="B145" s="115">
        <v>4</v>
      </c>
      <c r="D145" s="147">
        <f>SUM(G150:G153)+G155</f>
        <v>1</v>
      </c>
      <c r="E145" s="147">
        <f>SUM(H150:H153)+H155</f>
        <v>11</v>
      </c>
      <c r="F145" s="115">
        <v>5</v>
      </c>
      <c r="G145" s="115"/>
      <c r="H145" s="115"/>
      <c r="I145" s="115"/>
      <c r="J145" s="115"/>
      <c r="K145" s="115"/>
      <c r="L145" s="115"/>
      <c r="M145" s="115">
        <f>F145</f>
        <v>5</v>
      </c>
      <c r="O145" s="147">
        <f>SUM(R150:R153)+R155</f>
        <v>11</v>
      </c>
      <c r="P145" s="147">
        <f>SUM(S150:S153)+S155</f>
        <v>1</v>
      </c>
      <c r="Q145" s="115">
        <f>B145</f>
        <v>4</v>
      </c>
      <c r="R145" s="115"/>
      <c r="S145" s="115"/>
      <c r="T145" s="115"/>
    </row>
    <row r="146" spans="1:20" ht="11.25" customHeight="1">
      <c r="A146" s="115"/>
      <c r="B146" s="115" t="str">
        <f>VLOOKUP(B145,Команды!$A$6:$B$17,2,1)</f>
        <v>Cream Team</v>
      </c>
      <c r="E146" s="115"/>
      <c r="F146" s="115" t="str">
        <f>VLOOKUP(F145,Команды!$A$6:$B$17,2,1)</f>
        <v>Никак</v>
      </c>
      <c r="G146" s="115"/>
      <c r="H146" s="115"/>
      <c r="I146" s="115"/>
      <c r="J146" s="115"/>
      <c r="K146" s="115"/>
      <c r="L146" s="115"/>
      <c r="M146" s="115" t="str">
        <f>F146</f>
        <v>Никак</v>
      </c>
      <c r="P146" s="115"/>
      <c r="Q146" s="115" t="str">
        <f>B146</f>
        <v>Cream Team</v>
      </c>
      <c r="R146" s="115"/>
      <c r="S146" s="115"/>
      <c r="T146" s="115"/>
    </row>
    <row r="148" spans="1:20" ht="18.75" customHeight="1">
      <c r="A148" s="117" t="s">
        <v>55</v>
      </c>
      <c r="B148" s="130" t="s">
        <v>61</v>
      </c>
      <c r="C148" s="130" t="s">
        <v>67</v>
      </c>
      <c r="D148" s="122" t="s">
        <v>21</v>
      </c>
      <c r="E148" s="118" t="s">
        <v>22</v>
      </c>
      <c r="F148" s="118"/>
      <c r="G148" s="118" t="s">
        <v>68</v>
      </c>
      <c r="H148" s="118"/>
      <c r="I148" s="117" t="s">
        <v>24</v>
      </c>
      <c r="L148" s="117" t="s">
        <v>55</v>
      </c>
      <c r="M148" s="130" t="s">
        <v>61</v>
      </c>
      <c r="N148" s="130" t="s">
        <v>67</v>
      </c>
      <c r="O148" s="122" t="s">
        <v>21</v>
      </c>
      <c r="P148" s="118" t="s">
        <v>22</v>
      </c>
      <c r="Q148" s="118"/>
      <c r="R148" s="118" t="s">
        <v>68</v>
      </c>
      <c r="S148" s="118"/>
      <c r="T148" s="117" t="s">
        <v>24</v>
      </c>
    </row>
    <row r="149" spans="1:20" ht="18.75" customHeight="1">
      <c r="A149" s="119"/>
      <c r="B149" s="131"/>
      <c r="C149" s="131"/>
      <c r="D149" s="123"/>
      <c r="E149" s="118" t="s">
        <v>62</v>
      </c>
      <c r="F149" s="129" t="s">
        <v>63</v>
      </c>
      <c r="G149" s="118" t="s">
        <v>64</v>
      </c>
      <c r="H149" s="120" t="s">
        <v>65</v>
      </c>
      <c r="I149" s="119"/>
      <c r="L149" s="119"/>
      <c r="M149" s="131"/>
      <c r="N149" s="131"/>
      <c r="O149" s="123"/>
      <c r="P149" s="118" t="s">
        <v>62</v>
      </c>
      <c r="Q149" s="118" t="s">
        <v>63</v>
      </c>
      <c r="R149" s="118" t="s">
        <v>64</v>
      </c>
      <c r="S149" s="120" t="s">
        <v>65</v>
      </c>
      <c r="T149" s="119"/>
    </row>
    <row r="150" spans="1:21" ht="18.75" customHeight="1">
      <c r="A150" s="126">
        <v>1</v>
      </c>
      <c r="B150" s="126" t="str">
        <f ca="1">INDEX(OFFSET(Расклады!$A$1,INT((A150-1)/2)*25+18,2,6,5),J150,2)</f>
        <v>4♥</v>
      </c>
      <c r="C150" s="126" t="str">
        <f ca="1">INDEX(OFFSET(Расклады!$A$1,INT((A150-1)/2)*25+18,2,6,5),J150,3)</f>
        <v>N</v>
      </c>
      <c r="D150" s="124">
        <f ca="1">INDEX(OFFSET(Расклады!$A$1,INT((A150-1)/2)*25+18,2,6,5),J150,4)</f>
        <v>12</v>
      </c>
      <c r="E150" s="126">
        <f ca="1">INDEX(OFFSET(Расклады!$A$1,INT((A150-1)/2)*25+18,2,6,5),J150,5)-INDEX(OFFSET(Расклады!$A$1,INT((A150-1)/2)*25+18,2,6,6),J150,6)</f>
        <v>480</v>
      </c>
      <c r="F150" s="124">
        <f>-P150</f>
        <v>-480</v>
      </c>
      <c r="G150" s="126">
        <f>MATCH(E150+F150,{-10000,-10,20},1)-1</f>
        <v>1</v>
      </c>
      <c r="H150" s="126">
        <f>2-G150</f>
        <v>1</v>
      </c>
      <c r="I150" s="126">
        <f>IF(E150+F150&gt;10,MATCH(E150+F150,{0,20,50,90,130,170,220,270,320,370,430,500,600,750,900,1100,1300,1500,1750,2000,2250,3000,3500,4000},1)-1,0)-IF(E150+F150&lt;-10,MATCH(-E150-F150,{0,20,50,90,130,170,220,270,320,370,430,500,600,750,900,1100,1300,1500,1750,2000,2250,3000,3500,4000},1)-1,0)</f>
        <v>0</v>
      </c>
      <c r="J150" s="114">
        <f ca="1">MATCH(B145,OFFSET(Расклады!$A$1,INT((A150-1)/2)*25+18,2,6,1),0)</f>
        <v>3</v>
      </c>
      <c r="L150" s="126">
        <f>A150</f>
        <v>1</v>
      </c>
      <c r="M150" s="126" t="str">
        <f ca="1">INDEX(OFFSET(Расклады!$A$1,INT((L150-1)/2)*25+18,2,6,5),U150,2)</f>
        <v>4♥</v>
      </c>
      <c r="N150" s="126" t="str">
        <f ca="1">INDEX(OFFSET(Расклады!$A$1,INT((L150-1)/2)*25+18,2,6,5),U150,3)</f>
        <v>N</v>
      </c>
      <c r="O150" s="124">
        <f ca="1">INDEX(OFFSET(Расклады!$A$1,INT((L150-1)/2)*25+18,2,6,5),U150,4)</f>
        <v>12</v>
      </c>
      <c r="P150" s="126">
        <f ca="1">INDEX(OFFSET(Расклады!$A$1,INT((L150-1)/2)*25+18,2,6,5),U150,5)-INDEX(OFFSET(Расклады!$A$1,INT((L150-1)/2)*25+18,2,6,6),U150,6)</f>
        <v>480</v>
      </c>
      <c r="Q150" s="124">
        <f>-E150</f>
        <v>-480</v>
      </c>
      <c r="R150" s="126">
        <f>MATCH(P150+Q150,{-10000,-10,20},1)-1</f>
        <v>1</v>
      </c>
      <c r="S150" s="126">
        <f>2-R150</f>
        <v>1</v>
      </c>
      <c r="T150" s="126">
        <f>IF(P150+Q150&gt;10,MATCH(P150+Q150,{0,20,50,90,130,170,220,270,320,370,430,500,600,750,900,1100,1300,1500,1750,2000,2250,3000,3500,4000},1)-1,0)-IF(P150+Q150&lt;-10,MATCH(-P150-Q150,{0,20,50,90,130,170,220,270,320,370,430,500,600,750,900,1100,1300,1500,1750,2000,2250,3000,3500,4000},1)-1,0)</f>
        <v>0</v>
      </c>
      <c r="U150" s="114">
        <f ca="1">MATCH(M145,OFFSET(Расклады!$A$1,INT((L150-1)/2)*25+18,2,6,1),0)</f>
        <v>4</v>
      </c>
    </row>
    <row r="151" spans="1:21" ht="18.75" customHeight="1">
      <c r="A151" s="126">
        <v>2</v>
      </c>
      <c r="B151" s="126" t="str">
        <f ca="1">INDEX(OFFSET(Расклады!$A$1,INT((A151-1)/2)*25+18,14,6,5),J151,2)</f>
        <v>4♠</v>
      </c>
      <c r="C151" s="126" t="str">
        <f ca="1">INDEX(OFFSET(Расклады!$A$1,INT((A151-1)/2)*25+18,14,6,5),J151,3)</f>
        <v>E</v>
      </c>
      <c r="D151" s="124">
        <f ca="1">INDEX(OFFSET(Расклады!$A$1,INT((A151-1)/2)*25+18,14,6,5),J151,4)</f>
        <v>10</v>
      </c>
      <c r="E151" s="126">
        <f ca="1">INDEX(OFFSET(Расклады!$A$1,INT((A151-1)/2)*25+18,14,6,5),J151,5)-INDEX(OFFSET(Расклады!$A$1,INT((A151-1)/2)*25+18,14,6,6),J151,6)</f>
        <v>-420</v>
      </c>
      <c r="F151" s="124">
        <f>-P151</f>
        <v>200</v>
      </c>
      <c r="G151" s="126">
        <f>MATCH(E151+F151,{-10000,-10,20},1)-1</f>
        <v>0</v>
      </c>
      <c r="H151" s="126">
        <f>2-G151</f>
        <v>2</v>
      </c>
      <c r="I151" s="126">
        <f>IF(E151+F151&gt;10,MATCH(E151+F151,{0,20,50,90,130,170,220,270,320,370,430,500,600,750,900,1100,1300,1500,1750,2000,2250,3000,3500,4000},1)-1,0)-IF(E151+F151&lt;-10,MATCH(-E151-F151,{0,20,50,90,130,170,220,270,320,370,430,500,600,750,900,1100,1300,1500,1750,2000,2250,3000,3500,4000},1)-1,0)</f>
        <v>-6</v>
      </c>
      <c r="J151" s="114">
        <f ca="1">MATCH(B145,OFFSET(Расклады!$A$1,INT((A150-1)/2)*25+18,14,6,1),0)</f>
        <v>3</v>
      </c>
      <c r="L151" s="126">
        <f>A151</f>
        <v>2</v>
      </c>
      <c r="M151" s="126" t="str">
        <f ca="1">INDEX(OFFSET(Расклады!$A$1,INT((L151-1)/2)*25+18,14,6,5),U151,2)</f>
        <v>3♥</v>
      </c>
      <c r="N151" s="126" t="str">
        <f ca="1">INDEX(OFFSET(Расклады!$A$1,INT((L151-1)/2)*25+18,14,6,5),U151,3)</f>
        <v>N</v>
      </c>
      <c r="O151" s="124">
        <f ca="1">INDEX(OFFSET(Расклады!$A$1,INT((L151-1)/2)*25+18,14,6,5),U151,4)</f>
        <v>7</v>
      </c>
      <c r="P151" s="126">
        <f ca="1">INDEX(OFFSET(Расклады!$A$1,INT((L151-1)/2)*25+18,14,6,5),U151,5)-INDEX(OFFSET(Расклады!$A$1,INT((L151-1)/2)*25+18,14,6,6),U151,6)</f>
        <v>-200</v>
      </c>
      <c r="Q151" s="124">
        <f>-E151</f>
        <v>420</v>
      </c>
      <c r="R151" s="126">
        <f>MATCH(P151+Q151,{-10000,-10,20},1)-1</f>
        <v>2</v>
      </c>
      <c r="S151" s="126">
        <f>2-R151</f>
        <v>0</v>
      </c>
      <c r="T151" s="126">
        <f>IF(P151+Q151&gt;10,MATCH(P151+Q151,{0,20,50,90,130,170,220,270,320,370,430,500,600,750,900,1100,1300,1500,1750,2000,2250,3000,3500,4000},1)-1,0)-IF(P151+Q151&lt;-10,MATCH(-P151-Q151,{0,20,50,90,130,170,220,270,320,370,430,500,600,750,900,1100,1300,1500,1750,2000,2250,3000,3500,4000},1)-1,0)</f>
        <v>6</v>
      </c>
      <c r="U151" s="114">
        <f ca="1">MATCH(M145,OFFSET(Расклады!$A$1,INT((L150-1)/2)*25+18,14,6,1),0)</f>
        <v>4</v>
      </c>
    </row>
    <row r="152" spans="1:21" ht="18.75" customHeight="1">
      <c r="A152" s="126">
        <v>9</v>
      </c>
      <c r="B152" s="126" t="str">
        <f ca="1">INDEX(OFFSET(Расклады!$A$1,INT((A152-1)/2)*25+18,2,6,5),J152,2)</f>
        <v>1♠</v>
      </c>
      <c r="C152" s="126" t="str">
        <f ca="1">INDEX(OFFSET(Расклады!$A$1,INT((A152-1)/2)*25+18,2,6,5),J152,3)</f>
        <v>E</v>
      </c>
      <c r="D152" s="124">
        <f ca="1">INDEX(OFFSET(Расклады!$A$1,INT((A152-1)/2)*25+18,2,6,5),J152,4)</f>
        <v>8</v>
      </c>
      <c r="E152" s="126">
        <f ca="1">INDEX(OFFSET(Расклады!$A$1,INT((A152-1)/2)*25+18,2,6,5),J152,5)-INDEX(OFFSET(Расклады!$A$1,INT((A152-1)/2)*25+18,2,6,6),J152,6)</f>
        <v>-110</v>
      </c>
      <c r="F152" s="124">
        <f>-P152</f>
        <v>50</v>
      </c>
      <c r="G152" s="126">
        <f>MATCH(E152+F152,{-10000,-10,20},1)-1</f>
        <v>0</v>
      </c>
      <c r="H152" s="126">
        <f>2-G152</f>
        <v>2</v>
      </c>
      <c r="I152" s="126">
        <f>IF(E152+F152&gt;10,MATCH(E152+F152,{0,20,50,90,130,170,220,270,320,370,430,500,600,750,900,1100,1300,1500,1750,2000,2250,3000,3500,4000},1)-1,0)-IF(E152+F152&lt;-10,MATCH(-E152-F152,{0,20,50,90,130,170,220,270,320,370,430,500,600,750,900,1100,1300,1500,1750,2000,2250,3000,3500,4000},1)-1,0)</f>
        <v>-2</v>
      </c>
      <c r="J152" s="114">
        <f ca="1">MATCH(B145,OFFSET(Расклады!$A$1,INT((A152-1)/2)*25+18,2,6,1),0)</f>
        <v>2</v>
      </c>
      <c r="L152" s="126">
        <f>A152</f>
        <v>9</v>
      </c>
      <c r="M152" s="126" t="str">
        <f ca="1">INDEX(OFFSET(Расклады!$A$1,INT((L152-1)/2)*25+18,2,6,5),U152,2)</f>
        <v>3♣</v>
      </c>
      <c r="N152" s="126" t="str">
        <f ca="1">INDEX(OFFSET(Расклады!$A$1,INT((L152-1)/2)*25+18,2,6,5),U152,3)</f>
        <v>N</v>
      </c>
      <c r="O152" s="124">
        <f ca="1">INDEX(OFFSET(Расклады!$A$1,INT((L152-1)/2)*25+18,2,6,5),U152,4)</f>
        <v>8</v>
      </c>
      <c r="P152" s="126">
        <f ca="1">INDEX(OFFSET(Расклады!$A$1,INT((L152-1)/2)*25+18,2,6,5),U152,5)-INDEX(OFFSET(Расклады!$A$1,INT((L152-1)/2)*25+18,2,6,6),U152,6)</f>
        <v>-50</v>
      </c>
      <c r="Q152" s="124">
        <f>-E152</f>
        <v>110</v>
      </c>
      <c r="R152" s="126">
        <f>MATCH(P152+Q152,{-10000,-10,20},1)-1</f>
        <v>2</v>
      </c>
      <c r="S152" s="126">
        <f>2-R152</f>
        <v>0</v>
      </c>
      <c r="T152" s="126">
        <f>IF(P152+Q152&gt;10,MATCH(P152+Q152,{0,20,50,90,130,170,220,270,320,370,430,500,600,750,900,1100,1300,1500,1750,2000,2250,3000,3500,4000},1)-1,0)-IF(P152+Q152&lt;-10,MATCH(-P152-Q152,{0,20,50,90,130,170,220,270,320,370,430,500,600,750,900,1100,1300,1500,1750,2000,2250,3000,3500,4000},1)-1,0)</f>
        <v>2</v>
      </c>
      <c r="U152" s="114">
        <f ca="1">MATCH(M145,OFFSET(Расклады!$A$1,INT((L152-1)/2)*25+18,2,6,1),0)</f>
        <v>1</v>
      </c>
    </row>
    <row r="153" spans="1:21" ht="18.75" customHeight="1">
      <c r="A153" s="126">
        <v>10</v>
      </c>
      <c r="B153" s="126" t="str">
        <f ca="1">INDEX(OFFSET(Расклады!$A$1,INT((A153-1)/2)*25+18,14,6,5),J153,2)</f>
        <v>2♠к</v>
      </c>
      <c r="C153" s="126" t="str">
        <f ca="1">INDEX(OFFSET(Расклады!$A$1,INT((A153-1)/2)*25+18,14,6,5),J153,3)</f>
        <v>N</v>
      </c>
      <c r="D153" s="124">
        <f ca="1">INDEX(OFFSET(Расклады!$A$1,INT((A153-1)/2)*25+18,14,6,5),J153,4)</f>
        <v>6</v>
      </c>
      <c r="E153" s="126">
        <f ca="1">INDEX(OFFSET(Расклады!$A$1,INT((A153-1)/2)*25+18,14,6,5),J153,5)-INDEX(OFFSET(Расклады!$A$1,INT((A153-1)/2)*25+18,14,6,6),J153,6)</f>
        <v>-500</v>
      </c>
      <c r="F153" s="124">
        <f>-P153</f>
        <v>90</v>
      </c>
      <c r="G153" s="126">
        <f>MATCH(E153+F153,{-10000,-10,20},1)-1</f>
        <v>0</v>
      </c>
      <c r="H153" s="126">
        <f>2-G153</f>
        <v>2</v>
      </c>
      <c r="I153" s="126">
        <f>IF(E153+F153&gt;10,MATCH(E153+F153,{0,20,50,90,130,170,220,270,320,370,430,500,600,750,900,1100,1300,1500,1750,2000,2250,3000,3500,4000},1)-1,0)-IF(E153+F153&lt;-10,MATCH(-E153-F153,{0,20,50,90,130,170,220,270,320,370,430,500,600,750,900,1100,1300,1500,1750,2000,2250,3000,3500,4000},1)-1,0)</f>
        <v>-9</v>
      </c>
      <c r="J153" s="114">
        <f ca="1">MATCH(B145,OFFSET(Расклады!$A$1,INT((A153-1)/2)*25+18,2,6,1),0)</f>
        <v>2</v>
      </c>
      <c r="L153" s="126">
        <f>A153</f>
        <v>10</v>
      </c>
      <c r="M153" s="126" t="str">
        <f ca="1">INDEX(OFFSET(Расклады!$A$1,INT((L153-1)/2)*25+18,14,6,5),U153,2)</f>
        <v>2♣</v>
      </c>
      <c r="N153" s="126" t="str">
        <f ca="1">INDEX(OFFSET(Расклады!$A$1,INT((L153-1)/2)*25+18,14,6,5),U153,3)</f>
        <v>E</v>
      </c>
      <c r="O153" s="124">
        <f ca="1">INDEX(OFFSET(Расклады!$A$1,INT((L153-1)/2)*25+18,14,6,5),U153,4)</f>
        <v>8</v>
      </c>
      <c r="P153" s="126">
        <f ca="1">INDEX(OFFSET(Расклады!$A$1,INT((L153-1)/2)*25+18,14,6,5),U153,5)-INDEX(OFFSET(Расклады!$A$1,INT((L153-1)/2)*25+18,14,6,6),U153,6)</f>
        <v>-90</v>
      </c>
      <c r="Q153" s="124">
        <f>-E153</f>
        <v>500</v>
      </c>
      <c r="R153" s="126">
        <f>MATCH(P153+Q153,{-10000,-10,20},1)-1</f>
        <v>2</v>
      </c>
      <c r="S153" s="126">
        <f>2-R153</f>
        <v>0</v>
      </c>
      <c r="T153" s="126">
        <f>IF(P153+Q153&gt;10,MATCH(P153+Q153,{0,20,50,90,130,170,220,270,320,370,430,500,600,750,900,1100,1300,1500,1750,2000,2250,3000,3500,4000},1)-1,0)-IF(P153+Q153&lt;-10,MATCH(-P153-Q153,{0,20,50,90,130,170,220,270,320,370,430,500,600,750,900,1100,1300,1500,1750,2000,2250,3000,3500,4000},1)-1,0)</f>
        <v>9</v>
      </c>
      <c r="U153" s="114">
        <f ca="1">MATCH(M145,OFFSET(Расклады!$A$1,INT((L153-1)/2)*25+18,2,6,1),0)</f>
        <v>1</v>
      </c>
    </row>
    <row r="154" spans="1:19" ht="18.75" customHeight="1">
      <c r="A154" s="116"/>
      <c r="B154" s="125"/>
      <c r="C154" s="125"/>
      <c r="D154" s="125"/>
      <c r="E154" s="125">
        <f>SUM(I149:I153)</f>
        <v>-17</v>
      </c>
      <c r="F154" s="125"/>
      <c r="G154" s="121"/>
      <c r="H154" s="121"/>
      <c r="L154" s="116"/>
      <c r="M154" s="125"/>
      <c r="N154" s="125"/>
      <c r="O154" s="125"/>
      <c r="P154" s="125">
        <f>SUM(T149:T153)</f>
        <v>17</v>
      </c>
      <c r="Q154" s="116"/>
      <c r="R154" s="121"/>
      <c r="S154" s="121"/>
    </row>
    <row r="155" spans="5:19" s="115" customFormat="1" ht="18.75" customHeight="1">
      <c r="E155" s="115" t="s">
        <v>66</v>
      </c>
      <c r="G155" s="127">
        <f>(MATCH(E154,{-10000,-12,-9,-6,-2,3,7,10,13},1)-5)/2+2</f>
        <v>0</v>
      </c>
      <c r="H155" s="128">
        <f>4-G155</f>
        <v>4</v>
      </c>
      <c r="I155" s="125"/>
      <c r="P155" s="115" t="s">
        <v>66</v>
      </c>
      <c r="R155" s="127">
        <f>(MATCH(P154,{-10000,-12,-9,-6,-2,3,7,10,13},1)-5)/2+2</f>
        <v>4</v>
      </c>
      <c r="S155" s="128">
        <f>4-R155</f>
        <v>0</v>
      </c>
    </row>
    <row r="156" spans="1:20" s="115" customFormat="1" ht="18.75" customHeight="1">
      <c r="A156" s="114"/>
      <c r="E156" s="114"/>
      <c r="G156" s="114"/>
      <c r="H156" s="114"/>
      <c r="I156" s="114"/>
      <c r="J156" s="114"/>
      <c r="K156" s="114"/>
      <c r="L156" s="114"/>
      <c r="P156" s="114"/>
      <c r="Q156" s="114"/>
      <c r="R156" s="114"/>
      <c r="S156" s="114"/>
      <c r="T156" s="114"/>
    </row>
    <row r="157" spans="1:20" ht="30.75" customHeight="1">
      <c r="A157" s="115"/>
      <c r="B157" s="115">
        <v>4</v>
      </c>
      <c r="D157" s="147">
        <f>SUM(G162:G165)+G167</f>
        <v>2</v>
      </c>
      <c r="E157" s="147">
        <f>SUM(H162:H165)+H167</f>
        <v>10</v>
      </c>
      <c r="F157" s="115">
        <v>6</v>
      </c>
      <c r="G157" s="115"/>
      <c r="H157" s="115"/>
      <c r="I157" s="115"/>
      <c r="J157" s="115"/>
      <c r="K157" s="115"/>
      <c r="L157" s="115"/>
      <c r="M157" s="115">
        <f>F157</f>
        <v>6</v>
      </c>
      <c r="O157" s="147">
        <f>SUM(R162:R165)+R167</f>
        <v>10</v>
      </c>
      <c r="P157" s="147">
        <f>SUM(S162:S165)+S167</f>
        <v>2</v>
      </c>
      <c r="Q157" s="115">
        <f>B157</f>
        <v>4</v>
      </c>
      <c r="R157" s="115"/>
      <c r="S157" s="115"/>
      <c r="T157" s="115"/>
    </row>
    <row r="158" spans="1:20" ht="11.25" customHeight="1">
      <c r="A158" s="115"/>
      <c r="B158" s="115" t="str">
        <f>VLOOKUP(B157,Команды!$A$6:$B$17,2,1)</f>
        <v>Cream Team</v>
      </c>
      <c r="E158" s="115"/>
      <c r="F158" s="115" t="str">
        <f>VLOOKUP(F157,Команды!$A$6:$B$17,2,1)</f>
        <v>Мнехоп</v>
      </c>
      <c r="G158" s="115"/>
      <c r="H158" s="115"/>
      <c r="I158" s="115"/>
      <c r="J158" s="115"/>
      <c r="K158" s="115"/>
      <c r="L158" s="115"/>
      <c r="M158" s="115" t="str">
        <f>F158</f>
        <v>Мнехоп</v>
      </c>
      <c r="P158" s="115"/>
      <c r="Q158" s="115" t="str">
        <f>B158</f>
        <v>Cream Team</v>
      </c>
      <c r="R158" s="115"/>
      <c r="S158" s="115"/>
      <c r="T158" s="115"/>
    </row>
    <row r="160" spans="1:20" ht="18.75" customHeight="1">
      <c r="A160" s="117" t="s">
        <v>55</v>
      </c>
      <c r="B160" s="130" t="s">
        <v>61</v>
      </c>
      <c r="C160" s="130" t="s">
        <v>67</v>
      </c>
      <c r="D160" s="122" t="s">
        <v>21</v>
      </c>
      <c r="E160" s="118" t="s">
        <v>22</v>
      </c>
      <c r="F160" s="118"/>
      <c r="G160" s="118" t="s">
        <v>68</v>
      </c>
      <c r="H160" s="118"/>
      <c r="I160" s="117" t="s">
        <v>24</v>
      </c>
      <c r="L160" s="117" t="s">
        <v>55</v>
      </c>
      <c r="M160" s="130" t="s">
        <v>61</v>
      </c>
      <c r="N160" s="130" t="s">
        <v>67</v>
      </c>
      <c r="O160" s="122" t="s">
        <v>21</v>
      </c>
      <c r="P160" s="118" t="s">
        <v>22</v>
      </c>
      <c r="Q160" s="118"/>
      <c r="R160" s="118" t="s">
        <v>68</v>
      </c>
      <c r="S160" s="118"/>
      <c r="T160" s="117" t="s">
        <v>24</v>
      </c>
    </row>
    <row r="161" spans="1:20" ht="18.75" customHeight="1">
      <c r="A161" s="119"/>
      <c r="B161" s="131"/>
      <c r="C161" s="131"/>
      <c r="D161" s="123"/>
      <c r="E161" s="118" t="s">
        <v>62</v>
      </c>
      <c r="F161" s="129" t="s">
        <v>63</v>
      </c>
      <c r="G161" s="118" t="s">
        <v>64</v>
      </c>
      <c r="H161" s="120" t="s">
        <v>65</v>
      </c>
      <c r="I161" s="119"/>
      <c r="L161" s="119"/>
      <c r="M161" s="131"/>
      <c r="N161" s="131"/>
      <c r="O161" s="123"/>
      <c r="P161" s="118" t="s">
        <v>62</v>
      </c>
      <c r="Q161" s="118" t="s">
        <v>63</v>
      </c>
      <c r="R161" s="118" t="s">
        <v>64</v>
      </c>
      <c r="S161" s="120" t="s">
        <v>65</v>
      </c>
      <c r="T161" s="119"/>
    </row>
    <row r="162" spans="1:21" ht="18.75" customHeight="1">
      <c r="A162" s="126">
        <v>7</v>
      </c>
      <c r="B162" s="126" t="str">
        <f ca="1">INDEX(OFFSET(Расклады!$A$1,INT((A162-1)/2)*25+18,2,6,5),J162,2)</f>
        <v>3♣</v>
      </c>
      <c r="C162" s="126" t="str">
        <f ca="1">INDEX(OFFSET(Расклады!$A$1,INT((A162-1)/2)*25+18,2,6,5),J162,3)</f>
        <v>E</v>
      </c>
      <c r="D162" s="124">
        <f ca="1">INDEX(OFFSET(Расклады!$A$1,INT((A162-1)/2)*25+18,2,6,5),J162,4)</f>
        <v>9</v>
      </c>
      <c r="E162" s="126">
        <f ca="1">INDEX(OFFSET(Расклады!$A$1,INT((A162-1)/2)*25+18,2,6,5),J162,5)-INDEX(OFFSET(Расклады!$A$1,INT((A162-1)/2)*25+18,2,6,6),J162,6)</f>
        <v>-110</v>
      </c>
      <c r="F162" s="124">
        <f>-P162</f>
        <v>140</v>
      </c>
      <c r="G162" s="126">
        <f>MATCH(E162+F162,{-10000,-10,20},1)-1</f>
        <v>2</v>
      </c>
      <c r="H162" s="126">
        <f>2-G162</f>
        <v>0</v>
      </c>
      <c r="I162" s="126">
        <f>IF(E162+F162&gt;10,MATCH(E162+F162,{0,20,50,90,130,170,220,270,320,370,430,500,600,750,900,1100,1300,1500,1750,2000,2250,3000,3500,4000},1)-1,0)-IF(E162+F162&lt;-10,MATCH(-E162-F162,{0,20,50,90,130,170,220,270,320,370,430,500,600,750,900,1100,1300,1500,1750,2000,2250,3000,3500,4000},1)-1,0)</f>
        <v>1</v>
      </c>
      <c r="J162" s="114">
        <f ca="1">MATCH(B157,OFFSET(Расклады!$A$1,INT((A162-1)/2)*25+18,2,6,1),0)</f>
        <v>6</v>
      </c>
      <c r="L162" s="126">
        <f>A162</f>
        <v>7</v>
      </c>
      <c r="M162" s="126" t="str">
        <f ca="1">INDEX(OFFSET(Расклады!$A$1,INT((L162-1)/2)*25+18,2,6,5),U162,2)</f>
        <v>2♠</v>
      </c>
      <c r="N162" s="126" t="str">
        <f ca="1">INDEX(OFFSET(Расклады!$A$1,INT((L162-1)/2)*25+18,2,6,5),U162,3)</f>
        <v>E</v>
      </c>
      <c r="O162" s="124">
        <f ca="1">INDEX(OFFSET(Расклады!$A$1,INT((L162-1)/2)*25+18,2,6,5),U162,4)</f>
        <v>9</v>
      </c>
      <c r="P162" s="126">
        <f ca="1">INDEX(OFFSET(Расклады!$A$1,INT((L162-1)/2)*25+18,2,6,5),U162,5)-INDEX(OFFSET(Расклады!$A$1,INT((L162-1)/2)*25+18,2,6,6),U162,6)</f>
        <v>-140</v>
      </c>
      <c r="Q162" s="124">
        <f>-E162</f>
        <v>110</v>
      </c>
      <c r="R162" s="126">
        <f>MATCH(P162+Q162,{-10000,-10,20},1)-1</f>
        <v>0</v>
      </c>
      <c r="S162" s="126">
        <f>2-R162</f>
        <v>2</v>
      </c>
      <c r="T162" s="126">
        <f>IF(P162+Q162&gt;10,MATCH(P162+Q162,{0,20,50,90,130,170,220,270,320,370,430,500,600,750,900,1100,1300,1500,1750,2000,2250,3000,3500,4000},1)-1,0)-IF(P162+Q162&lt;-10,MATCH(-P162-Q162,{0,20,50,90,130,170,220,270,320,370,430,500,600,750,900,1100,1300,1500,1750,2000,2250,3000,3500,4000},1)-1,0)</f>
        <v>-1</v>
      </c>
      <c r="U162" s="114">
        <f ca="1">MATCH(M157,OFFSET(Расклады!$A$1,INT((L162-1)/2)*25+18,2,6,1),0)</f>
        <v>5</v>
      </c>
    </row>
    <row r="163" spans="1:21" ht="18.75" customHeight="1">
      <c r="A163" s="126">
        <v>8</v>
      </c>
      <c r="B163" s="126" t="str">
        <f ca="1">INDEX(OFFSET(Расклады!$A$1,INT((A163-1)/2)*25+18,14,6,5),J163,2)</f>
        <v>5♣</v>
      </c>
      <c r="C163" s="126" t="str">
        <f ca="1">INDEX(OFFSET(Расклады!$A$1,INT((A163-1)/2)*25+18,14,6,5),J163,3)</f>
        <v>N</v>
      </c>
      <c r="D163" s="124">
        <f ca="1">INDEX(OFFSET(Расклады!$A$1,INT((A163-1)/2)*25+18,14,6,5),J163,4)</f>
        <v>12</v>
      </c>
      <c r="E163" s="126">
        <f ca="1">INDEX(OFFSET(Расклады!$A$1,INT((A163-1)/2)*25+18,14,6,5),J163,5)-INDEX(OFFSET(Расклады!$A$1,INT((A163-1)/2)*25+18,14,6,6),J163,6)</f>
        <v>420</v>
      </c>
      <c r="F163" s="124">
        <f>-P163</f>
        <v>-480</v>
      </c>
      <c r="G163" s="126">
        <f>MATCH(E163+F163,{-10000,-10,20},1)-1</f>
        <v>0</v>
      </c>
      <c r="H163" s="126">
        <f>2-G163</f>
        <v>2</v>
      </c>
      <c r="I163" s="126">
        <f>IF(E163+F163&gt;10,MATCH(E163+F163,{0,20,50,90,130,170,220,270,320,370,430,500,600,750,900,1100,1300,1500,1750,2000,2250,3000,3500,4000},1)-1,0)-IF(E163+F163&lt;-10,MATCH(-E163-F163,{0,20,50,90,130,170,220,270,320,370,430,500,600,750,900,1100,1300,1500,1750,2000,2250,3000,3500,4000},1)-1,0)</f>
        <v>-2</v>
      </c>
      <c r="J163" s="114">
        <f ca="1">MATCH(B157,OFFSET(Расклады!$A$1,INT((A162-1)/2)*25+18,14,6,1),0)</f>
        <v>6</v>
      </c>
      <c r="L163" s="126">
        <f>A163</f>
        <v>8</v>
      </c>
      <c r="M163" s="126" t="str">
        <f ca="1">INDEX(OFFSET(Расклады!$A$1,INT((L163-1)/2)*25+18,14,6,5),U163,2)</f>
        <v>4♠</v>
      </c>
      <c r="N163" s="126" t="str">
        <f ca="1">INDEX(OFFSET(Расклады!$A$1,INT((L163-1)/2)*25+18,14,6,5),U163,3)</f>
        <v>N</v>
      </c>
      <c r="O163" s="124">
        <f ca="1">INDEX(OFFSET(Расклады!$A$1,INT((L163-1)/2)*25+18,14,6,5),U163,4)</f>
        <v>12</v>
      </c>
      <c r="P163" s="126">
        <f ca="1">INDEX(OFFSET(Расклады!$A$1,INT((L163-1)/2)*25+18,14,6,5),U163,5)-INDEX(OFFSET(Расклады!$A$1,INT((L163-1)/2)*25+18,14,6,6),U163,6)</f>
        <v>480</v>
      </c>
      <c r="Q163" s="124">
        <f>-E163</f>
        <v>-420</v>
      </c>
      <c r="R163" s="126">
        <f>MATCH(P163+Q163,{-10000,-10,20},1)-1</f>
        <v>2</v>
      </c>
      <c r="S163" s="126">
        <f>2-R163</f>
        <v>0</v>
      </c>
      <c r="T163" s="126">
        <f>IF(P163+Q163&gt;10,MATCH(P163+Q163,{0,20,50,90,130,170,220,270,320,370,430,500,600,750,900,1100,1300,1500,1750,2000,2250,3000,3500,4000},1)-1,0)-IF(P163+Q163&lt;-10,MATCH(-P163-Q163,{0,20,50,90,130,170,220,270,320,370,430,500,600,750,900,1100,1300,1500,1750,2000,2250,3000,3500,4000},1)-1,0)</f>
        <v>2</v>
      </c>
      <c r="U163" s="114">
        <f ca="1">MATCH(M157,OFFSET(Расклады!$A$1,INT((L162-1)/2)*25+18,14,6,1),0)</f>
        <v>5</v>
      </c>
    </row>
    <row r="164" spans="1:21" ht="18.75" customHeight="1">
      <c r="A164" s="126">
        <v>11</v>
      </c>
      <c r="B164" s="126" t="str">
        <f ca="1">INDEX(OFFSET(Расклады!$A$1,INT((A164-1)/2)*25+18,2,6,5),J164,2)</f>
        <v>5♣</v>
      </c>
      <c r="C164" s="126" t="str">
        <f ca="1">INDEX(OFFSET(Расклады!$A$1,INT((A164-1)/2)*25+18,2,6,5),J164,3)</f>
        <v>S</v>
      </c>
      <c r="D164" s="124">
        <f ca="1">INDEX(OFFSET(Расклады!$A$1,INT((A164-1)/2)*25+18,2,6,5),J164,4)</f>
        <v>10</v>
      </c>
      <c r="E164" s="126">
        <f ca="1">INDEX(OFFSET(Расклады!$A$1,INT((A164-1)/2)*25+18,2,6,5),J164,5)-INDEX(OFFSET(Расклады!$A$1,INT((A164-1)/2)*25+18,2,6,6),J164,6)</f>
        <v>-50</v>
      </c>
      <c r="F164" s="124">
        <f>-P164</f>
        <v>-100</v>
      </c>
      <c r="G164" s="126">
        <f>MATCH(E164+F164,{-10000,-10,20},1)-1</f>
        <v>0</v>
      </c>
      <c r="H164" s="126">
        <f>2-G164</f>
        <v>2</v>
      </c>
      <c r="I164" s="126">
        <f>IF(E164+F164&gt;10,MATCH(E164+F164,{0,20,50,90,130,170,220,270,320,370,430,500,600,750,900,1100,1300,1500,1750,2000,2250,3000,3500,4000},1)-1,0)-IF(E164+F164&lt;-10,MATCH(-E164-F164,{0,20,50,90,130,170,220,270,320,370,430,500,600,750,900,1100,1300,1500,1750,2000,2250,3000,3500,4000},1)-1,0)</f>
        <v>-4</v>
      </c>
      <c r="J164" s="114">
        <f ca="1">MATCH(B157,OFFSET(Расклады!$A$1,INT((A164-1)/2)*25+18,2,6,1),0)</f>
        <v>5</v>
      </c>
      <c r="L164" s="126">
        <f>A164</f>
        <v>11</v>
      </c>
      <c r="M164" s="126" t="str">
        <f ca="1">INDEX(OFFSET(Расклады!$A$1,INT((L164-1)/2)*25+18,2,6,5),U164,2)</f>
        <v>3♠</v>
      </c>
      <c r="N164" s="126" t="str">
        <f ca="1">INDEX(OFFSET(Расклады!$A$1,INT((L164-1)/2)*25+18,2,6,5),U164,3)</f>
        <v>E</v>
      </c>
      <c r="O164" s="124">
        <f ca="1">INDEX(OFFSET(Расклады!$A$1,INT((L164-1)/2)*25+18,2,6,5),U164,4)</f>
        <v>7</v>
      </c>
      <c r="P164" s="126">
        <f ca="1">INDEX(OFFSET(Расклады!$A$1,INT((L164-1)/2)*25+18,2,6,5),U164,5)-INDEX(OFFSET(Расклады!$A$1,INT((L164-1)/2)*25+18,2,6,6),U164,6)</f>
        <v>100</v>
      </c>
      <c r="Q164" s="124">
        <f>-E164</f>
        <v>50</v>
      </c>
      <c r="R164" s="126">
        <f>MATCH(P164+Q164,{-10000,-10,20},1)-1</f>
        <v>2</v>
      </c>
      <c r="S164" s="126">
        <f>2-R164</f>
        <v>0</v>
      </c>
      <c r="T164" s="126">
        <f>IF(P164+Q164&gt;10,MATCH(P164+Q164,{0,20,50,90,130,170,220,270,320,370,430,500,600,750,900,1100,1300,1500,1750,2000,2250,3000,3500,4000},1)-1,0)-IF(P164+Q164&lt;-10,MATCH(-P164-Q164,{0,20,50,90,130,170,220,270,320,370,430,500,600,750,900,1100,1300,1500,1750,2000,2250,3000,3500,4000},1)-1,0)</f>
        <v>4</v>
      </c>
      <c r="U164" s="114">
        <f ca="1">MATCH(M157,OFFSET(Расклады!$A$1,INT((L164-1)/2)*25+18,2,6,1),0)</f>
        <v>6</v>
      </c>
    </row>
    <row r="165" spans="1:21" ht="18.75" customHeight="1">
      <c r="A165" s="126">
        <v>12</v>
      </c>
      <c r="B165" s="126" t="str">
        <f ca="1">INDEX(OFFSET(Расклады!$A$1,INT((A165-1)/2)*25+18,14,6,5),J165,2)</f>
        <v>4♠к</v>
      </c>
      <c r="C165" s="126" t="str">
        <f ca="1">INDEX(OFFSET(Расклады!$A$1,INT((A165-1)/2)*25+18,14,6,5),J165,3)</f>
        <v>E</v>
      </c>
      <c r="D165" s="124">
        <f ca="1">INDEX(OFFSET(Расклады!$A$1,INT((A165-1)/2)*25+18,14,6,5),J165,4)</f>
        <v>11</v>
      </c>
      <c r="E165" s="126">
        <f ca="1">INDEX(OFFSET(Расклады!$A$1,INT((A165-1)/2)*25+18,14,6,5),J165,5)-INDEX(OFFSET(Расклады!$A$1,INT((A165-1)/2)*25+18,14,6,6),J165,6)</f>
        <v>-690</v>
      </c>
      <c r="F165" s="124">
        <f>-P165</f>
        <v>-50</v>
      </c>
      <c r="G165" s="126">
        <f>MATCH(E165+F165,{-10000,-10,20},1)-1</f>
        <v>0</v>
      </c>
      <c r="H165" s="126">
        <f>2-G165</f>
        <v>2</v>
      </c>
      <c r="I165" s="126">
        <f>IF(E165+F165&gt;10,MATCH(E165+F165,{0,20,50,90,130,170,220,270,320,370,430,500,600,750,900,1100,1300,1500,1750,2000,2250,3000,3500,4000},1)-1,0)-IF(E165+F165&lt;-10,MATCH(-E165-F165,{0,20,50,90,130,170,220,270,320,370,430,500,600,750,900,1100,1300,1500,1750,2000,2250,3000,3500,4000},1)-1,0)</f>
        <v>-12</v>
      </c>
      <c r="J165" s="114">
        <f ca="1">MATCH(B157,OFFSET(Расклады!$A$1,INT((A165-1)/2)*25+18,2,6,1),0)</f>
        <v>5</v>
      </c>
      <c r="L165" s="126">
        <f>A165</f>
        <v>12</v>
      </c>
      <c r="M165" s="126" t="str">
        <f ca="1">INDEX(OFFSET(Расклады!$A$1,INT((L165-1)/2)*25+18,14,6,5),U165,2)</f>
        <v>1♥</v>
      </c>
      <c r="N165" s="126" t="str">
        <f ca="1">INDEX(OFFSET(Расклады!$A$1,INT((L165-1)/2)*25+18,14,6,5),U165,3)</f>
        <v>??</v>
      </c>
      <c r="O165" s="124">
        <f ca="1">INDEX(OFFSET(Расклады!$A$1,INT((L165-1)/2)*25+18,14,6,5),U165,4)</f>
        <v>6</v>
      </c>
      <c r="P165" s="126">
        <f ca="1">INDEX(OFFSET(Расклады!$A$1,INT((L165-1)/2)*25+18,14,6,5),U165,5)-INDEX(OFFSET(Расклады!$A$1,INT((L165-1)/2)*25+18,14,6,6),U165,6)</f>
        <v>50</v>
      </c>
      <c r="Q165" s="124">
        <f>-E165</f>
        <v>690</v>
      </c>
      <c r="R165" s="126">
        <f>MATCH(P165+Q165,{-10000,-10,20},1)-1</f>
        <v>2</v>
      </c>
      <c r="S165" s="126">
        <f>2-R165</f>
        <v>0</v>
      </c>
      <c r="T165" s="126">
        <f>IF(P165+Q165&gt;10,MATCH(P165+Q165,{0,20,50,90,130,170,220,270,320,370,430,500,600,750,900,1100,1300,1500,1750,2000,2250,3000,3500,4000},1)-1,0)-IF(P165+Q165&lt;-10,MATCH(-P165-Q165,{0,20,50,90,130,170,220,270,320,370,430,500,600,750,900,1100,1300,1500,1750,2000,2250,3000,3500,4000},1)-1,0)</f>
        <v>12</v>
      </c>
      <c r="U165" s="114">
        <f ca="1">MATCH(M157,OFFSET(Расклады!$A$1,INT((L165-1)/2)*25+18,2,6,1),0)</f>
        <v>6</v>
      </c>
    </row>
    <row r="166" spans="1:19" ht="18.75" customHeight="1">
      <c r="A166" s="116"/>
      <c r="B166" s="125"/>
      <c r="C166" s="125"/>
      <c r="D166" s="125"/>
      <c r="E166" s="125">
        <f>SUM(I161:I165)</f>
        <v>-17</v>
      </c>
      <c r="F166" s="125"/>
      <c r="G166" s="121"/>
      <c r="H166" s="121"/>
      <c r="L166" s="116"/>
      <c r="M166" s="125"/>
      <c r="N166" s="125"/>
      <c r="O166" s="125"/>
      <c r="P166" s="125">
        <f>SUM(T161:T165)</f>
        <v>17</v>
      </c>
      <c r="Q166" s="116"/>
      <c r="R166" s="121"/>
      <c r="S166" s="121"/>
    </row>
    <row r="167" spans="5:19" s="115" customFormat="1" ht="18.75" customHeight="1">
      <c r="E167" s="115" t="s">
        <v>66</v>
      </c>
      <c r="G167" s="127">
        <f>(MATCH(E166,{-10000,-12,-9,-6,-2,3,7,10,13},1)-5)/2+2</f>
        <v>0</v>
      </c>
      <c r="H167" s="128">
        <f>4-G167</f>
        <v>4</v>
      </c>
      <c r="I167" s="125"/>
      <c r="P167" s="115" t="s">
        <v>66</v>
      </c>
      <c r="R167" s="127">
        <f>(MATCH(P166,{-10000,-12,-9,-6,-2,3,7,10,13},1)-5)/2+2</f>
        <v>4</v>
      </c>
      <c r="S167" s="128">
        <f>4-R167</f>
        <v>0</v>
      </c>
    </row>
    <row r="169" spans="1:20" ht="18.75" customHeight="1">
      <c r="A169" s="115"/>
      <c r="B169" s="115">
        <v>5</v>
      </c>
      <c r="D169" s="147">
        <f>SUM(G174:G177)+G179</f>
        <v>8.5</v>
      </c>
      <c r="E169" s="147">
        <f>SUM(H174:H177)+H179</f>
        <v>3.5</v>
      </c>
      <c r="F169" s="115">
        <v>6</v>
      </c>
      <c r="G169" s="115"/>
      <c r="H169" s="115"/>
      <c r="I169" s="115"/>
      <c r="J169" s="115"/>
      <c r="K169" s="115"/>
      <c r="L169" s="115"/>
      <c r="M169" s="115">
        <f>F169</f>
        <v>6</v>
      </c>
      <c r="O169" s="147">
        <f>SUM(R174:R177)+R179</f>
        <v>3.5</v>
      </c>
      <c r="P169" s="147">
        <f>SUM(S174:S177)+S179</f>
        <v>8.5</v>
      </c>
      <c r="Q169" s="115">
        <f>B169</f>
        <v>5</v>
      </c>
      <c r="R169" s="115"/>
      <c r="S169" s="115"/>
      <c r="T169" s="115"/>
    </row>
    <row r="170" spans="1:20" ht="18.75" customHeight="1">
      <c r="A170" s="115"/>
      <c r="B170" s="115" t="str">
        <f>VLOOKUP(B169,Команды!$A$6:$B$17,2,1)</f>
        <v>Никак</v>
      </c>
      <c r="E170" s="115"/>
      <c r="F170" s="115" t="str">
        <f>VLOOKUP(F169,Команды!$A$6:$B$17,2,1)</f>
        <v>Мнехоп</v>
      </c>
      <c r="G170" s="115"/>
      <c r="H170" s="115"/>
      <c r="I170" s="115"/>
      <c r="J170" s="115"/>
      <c r="K170" s="115"/>
      <c r="L170" s="115"/>
      <c r="M170" s="115" t="str">
        <f>F170</f>
        <v>Мнехоп</v>
      </c>
      <c r="P170" s="115"/>
      <c r="Q170" s="115" t="str">
        <f>B170</f>
        <v>Никак</v>
      </c>
      <c r="R170" s="115"/>
      <c r="S170" s="115"/>
      <c r="T170" s="115"/>
    </row>
    <row r="172" spans="1:20" ht="18.75" customHeight="1">
      <c r="A172" s="117" t="s">
        <v>55</v>
      </c>
      <c r="B172" s="130" t="s">
        <v>61</v>
      </c>
      <c r="C172" s="130" t="s">
        <v>67</v>
      </c>
      <c r="D172" s="122" t="s">
        <v>21</v>
      </c>
      <c r="E172" s="118" t="s">
        <v>22</v>
      </c>
      <c r="F172" s="118"/>
      <c r="G172" s="118" t="s">
        <v>68</v>
      </c>
      <c r="H172" s="118"/>
      <c r="I172" s="117" t="s">
        <v>24</v>
      </c>
      <c r="L172" s="117" t="s">
        <v>55</v>
      </c>
      <c r="M172" s="130" t="s">
        <v>61</v>
      </c>
      <c r="N172" s="130" t="s">
        <v>67</v>
      </c>
      <c r="O172" s="122" t="s">
        <v>21</v>
      </c>
      <c r="P172" s="118" t="s">
        <v>22</v>
      </c>
      <c r="Q172" s="118"/>
      <c r="R172" s="118" t="s">
        <v>68</v>
      </c>
      <c r="S172" s="118"/>
      <c r="T172" s="117" t="s">
        <v>24</v>
      </c>
    </row>
    <row r="173" spans="1:20" ht="18.75" customHeight="1">
      <c r="A173" s="119"/>
      <c r="B173" s="131"/>
      <c r="C173" s="131"/>
      <c r="D173" s="123"/>
      <c r="E173" s="118" t="s">
        <v>62</v>
      </c>
      <c r="F173" s="129" t="s">
        <v>63</v>
      </c>
      <c r="G173" s="118" t="s">
        <v>64</v>
      </c>
      <c r="H173" s="120" t="s">
        <v>65</v>
      </c>
      <c r="I173" s="119"/>
      <c r="L173" s="119"/>
      <c r="M173" s="131"/>
      <c r="N173" s="131"/>
      <c r="O173" s="123"/>
      <c r="P173" s="118" t="s">
        <v>62</v>
      </c>
      <c r="Q173" s="118" t="s">
        <v>63</v>
      </c>
      <c r="R173" s="118" t="s">
        <v>64</v>
      </c>
      <c r="S173" s="120" t="s">
        <v>65</v>
      </c>
      <c r="T173" s="119"/>
    </row>
    <row r="174" spans="1:21" ht="18.75" customHeight="1">
      <c r="A174" s="126">
        <v>5</v>
      </c>
      <c r="B174" s="126" t="str">
        <f ca="1">INDEX(OFFSET(Расклады!$A$1,INT((A174-1)/2)*25+18,2,6,5),J174,2)</f>
        <v>4♠</v>
      </c>
      <c r="C174" s="126" t="str">
        <f ca="1">INDEX(OFFSET(Расклады!$A$1,INT((A174-1)/2)*25+18,2,6,5),J174,3)</f>
        <v>N</v>
      </c>
      <c r="D174" s="124">
        <f ca="1">INDEX(OFFSET(Расклады!$A$1,INT((A174-1)/2)*25+18,2,6,5),J174,4)</f>
        <v>12</v>
      </c>
      <c r="E174" s="126">
        <f ca="1">INDEX(OFFSET(Расклады!$A$1,INT((A174-1)/2)*25+18,2,6,5),J174,5)-INDEX(OFFSET(Расклады!$A$1,INT((A174-1)/2)*25+18,2,6,6),J174,6)</f>
        <v>680</v>
      </c>
      <c r="F174" s="124">
        <f>-P174</f>
        <v>-620</v>
      </c>
      <c r="G174" s="126">
        <f>MATCH(E174+F174,{-10000,-10,20},1)-1</f>
        <v>2</v>
      </c>
      <c r="H174" s="126">
        <f>2-G174</f>
        <v>0</v>
      </c>
      <c r="I174" s="126">
        <f>IF(E174+F174&gt;10,MATCH(E174+F174,{0,20,50,90,130,170,220,270,320,370,430,500,600,750,900,1100,1300,1500,1750,2000,2250,3000,3500,4000},1)-1,0)-IF(E174+F174&lt;-10,MATCH(-E174-F174,{0,20,50,90,130,170,220,270,320,370,430,500,600,750,900,1100,1300,1500,1750,2000,2250,3000,3500,4000},1)-1,0)</f>
        <v>2</v>
      </c>
      <c r="J174" s="114">
        <f ca="1">MATCH(B169,OFFSET(Расклады!$A$1,INT((A174-1)/2)*25+18,2,6,1),0)</f>
        <v>5</v>
      </c>
      <c r="L174" s="126">
        <f>A174</f>
        <v>5</v>
      </c>
      <c r="M174" s="126" t="str">
        <f ca="1">INDEX(OFFSET(Расклады!$A$1,INT((L174-1)/2)*25+18,2,6,5),U174,2)</f>
        <v>4♠</v>
      </c>
      <c r="N174" s="126" t="str">
        <f ca="1">INDEX(OFFSET(Расклады!$A$1,INT((L174-1)/2)*25+18,2,6,5),U174,3)</f>
        <v>N</v>
      </c>
      <c r="O174" s="124">
        <f ca="1">INDEX(OFFSET(Расклады!$A$1,INT((L174-1)/2)*25+18,2,6,5),U174,4)</f>
        <v>10</v>
      </c>
      <c r="P174" s="126">
        <f ca="1">INDEX(OFFSET(Расклады!$A$1,INT((L174-1)/2)*25+18,2,6,5),U174,5)-INDEX(OFFSET(Расклады!$A$1,INT((L174-1)/2)*25+18,2,6,6),U174,6)</f>
        <v>620</v>
      </c>
      <c r="Q174" s="124">
        <f>-E174</f>
        <v>-680</v>
      </c>
      <c r="R174" s="126">
        <f>MATCH(P174+Q174,{-10000,-10,20},1)-1</f>
        <v>0</v>
      </c>
      <c r="S174" s="126">
        <f>2-R174</f>
        <v>2</v>
      </c>
      <c r="T174" s="126">
        <f>IF(P174+Q174&gt;10,MATCH(P174+Q174,{0,20,50,90,130,170,220,270,320,370,430,500,600,750,900,1100,1300,1500,1750,2000,2250,3000,3500,4000},1)-1,0)-IF(P174+Q174&lt;-10,MATCH(-P174-Q174,{0,20,50,90,130,170,220,270,320,370,430,500,600,750,900,1100,1300,1500,1750,2000,2250,3000,3500,4000},1)-1,0)</f>
        <v>-2</v>
      </c>
      <c r="U174" s="114">
        <f ca="1">MATCH(M169,OFFSET(Расклады!$A$1,INT((L174-1)/2)*25+18,2,6,1),0)</f>
        <v>6</v>
      </c>
    </row>
    <row r="175" spans="1:21" ht="18.75" customHeight="1">
      <c r="A175" s="126">
        <v>6</v>
      </c>
      <c r="B175" s="126" t="str">
        <f ca="1">INDEX(OFFSET(Расклады!$A$1,INT((A175-1)/2)*25+18,14,6,5),J175,2)</f>
        <v>4♠</v>
      </c>
      <c r="C175" s="126" t="str">
        <f ca="1">INDEX(OFFSET(Расклады!$A$1,INT((A175-1)/2)*25+18,14,6,5),J175,3)</f>
        <v>N</v>
      </c>
      <c r="D175" s="124">
        <f ca="1">INDEX(OFFSET(Расклады!$A$1,INT((A175-1)/2)*25+18,14,6,5),J175,4)</f>
        <v>11</v>
      </c>
      <c r="E175" s="126">
        <f ca="1">INDEX(OFFSET(Расклады!$A$1,INT((A175-1)/2)*25+18,14,6,5),J175,5)-INDEX(OFFSET(Расклады!$A$1,INT((A175-1)/2)*25+18,14,6,6),J175,6)</f>
        <v>450</v>
      </c>
      <c r="F175" s="124">
        <f>-P175</f>
        <v>-420</v>
      </c>
      <c r="G175" s="126">
        <f>MATCH(E175+F175,{-10000,-10,20},1)-1</f>
        <v>2</v>
      </c>
      <c r="H175" s="126">
        <f>2-G175</f>
        <v>0</v>
      </c>
      <c r="I175" s="126">
        <f>IF(E175+F175&gt;10,MATCH(E175+F175,{0,20,50,90,130,170,220,270,320,370,430,500,600,750,900,1100,1300,1500,1750,2000,2250,3000,3500,4000},1)-1,0)-IF(E175+F175&lt;-10,MATCH(-E175-F175,{0,20,50,90,130,170,220,270,320,370,430,500,600,750,900,1100,1300,1500,1750,2000,2250,3000,3500,4000},1)-1,0)</f>
        <v>1</v>
      </c>
      <c r="J175" s="114">
        <f ca="1">MATCH(B169,OFFSET(Расклады!$A$1,INT((A174-1)/2)*25+18,14,6,1),0)</f>
        <v>5</v>
      </c>
      <c r="L175" s="126">
        <f>A175</f>
        <v>6</v>
      </c>
      <c r="M175" s="126" t="str">
        <f ca="1">INDEX(OFFSET(Расклады!$A$1,INT((L175-1)/2)*25+18,14,6,5),U175,2)</f>
        <v>4♠</v>
      </c>
      <c r="N175" s="126" t="str">
        <f ca="1">INDEX(OFFSET(Расклады!$A$1,INT((L175-1)/2)*25+18,14,6,5),U175,3)</f>
        <v>N</v>
      </c>
      <c r="O175" s="124">
        <f ca="1">INDEX(OFFSET(Расклады!$A$1,INT((L175-1)/2)*25+18,14,6,5),U175,4)</f>
        <v>10</v>
      </c>
      <c r="P175" s="126">
        <f ca="1">INDEX(OFFSET(Расклады!$A$1,INT((L175-1)/2)*25+18,14,6,5),U175,5)-INDEX(OFFSET(Расклады!$A$1,INT((L175-1)/2)*25+18,14,6,6),U175,6)</f>
        <v>420</v>
      </c>
      <c r="Q175" s="124">
        <f>-E175</f>
        <v>-450</v>
      </c>
      <c r="R175" s="126">
        <f>MATCH(P175+Q175,{-10000,-10,20},1)-1</f>
        <v>0</v>
      </c>
      <c r="S175" s="126">
        <f>2-R175</f>
        <v>2</v>
      </c>
      <c r="T175" s="126">
        <f>IF(P175+Q175&gt;10,MATCH(P175+Q175,{0,20,50,90,130,170,220,270,320,370,430,500,600,750,900,1100,1300,1500,1750,2000,2250,3000,3500,4000},1)-1,0)-IF(P175+Q175&lt;-10,MATCH(-P175-Q175,{0,20,50,90,130,170,220,270,320,370,430,500,600,750,900,1100,1300,1500,1750,2000,2250,3000,3500,4000},1)-1,0)</f>
        <v>-1</v>
      </c>
      <c r="U175" s="114">
        <f ca="1">MATCH(M169,OFFSET(Расклады!$A$1,INT((L174-1)/2)*25+18,14,6,1),0)</f>
        <v>6</v>
      </c>
    </row>
    <row r="176" spans="1:21" ht="18.75" customHeight="1">
      <c r="A176" s="126">
        <v>13</v>
      </c>
      <c r="B176" s="126" t="str">
        <f ca="1">INDEX(OFFSET(Расклады!$A$1,INT((A176-1)/2)*25+18,2,6,5),J176,2)</f>
        <v>2♥</v>
      </c>
      <c r="C176" s="126" t="str">
        <f ca="1">INDEX(OFFSET(Расклады!$A$1,INT((A176-1)/2)*25+18,2,6,5),J176,3)</f>
        <v>E</v>
      </c>
      <c r="D176" s="124">
        <f ca="1">INDEX(OFFSET(Расклады!$A$1,INT((A176-1)/2)*25+18,2,6,5),J176,4)</f>
        <v>9</v>
      </c>
      <c r="E176" s="126">
        <f ca="1">INDEX(OFFSET(Расклады!$A$1,INT((A176-1)/2)*25+18,2,6,5),J176,5)-INDEX(OFFSET(Расклады!$A$1,INT((A176-1)/2)*25+18,2,6,6),J176,6)</f>
        <v>-140</v>
      </c>
      <c r="F176" s="124">
        <f>-P176</f>
        <v>140</v>
      </c>
      <c r="G176" s="126">
        <f>MATCH(E176+F176,{-10000,-10,20},1)-1</f>
        <v>1</v>
      </c>
      <c r="H176" s="126">
        <f>2-G176</f>
        <v>1</v>
      </c>
      <c r="I176" s="126">
        <f>IF(E176+F176&gt;10,MATCH(E176+F176,{0,20,50,90,130,170,220,270,320,370,430,500,600,750,900,1100,1300,1500,1750,2000,2250,3000,3500,4000},1)-1,0)-IF(E176+F176&lt;-10,MATCH(-E176-F176,{0,20,50,90,130,170,220,270,320,370,430,500,600,750,900,1100,1300,1500,1750,2000,2250,3000,3500,4000},1)-1,0)</f>
        <v>0</v>
      </c>
      <c r="J176" s="114">
        <f ca="1">MATCH(B169,OFFSET(Расклады!$A$1,INT((A176-1)/2)*25+18,2,6,1),0)</f>
        <v>2</v>
      </c>
      <c r="L176" s="126">
        <f>A176</f>
        <v>13</v>
      </c>
      <c r="M176" s="126" t="str">
        <f ca="1">INDEX(OFFSET(Расклады!$A$1,INT((L176-1)/2)*25+18,2,6,5),U176,2)</f>
        <v>3♥</v>
      </c>
      <c r="N176" s="126" t="str">
        <f ca="1">INDEX(OFFSET(Расклады!$A$1,INT((L176-1)/2)*25+18,2,6,5),U176,3)</f>
        <v>E</v>
      </c>
      <c r="O176" s="124">
        <f ca="1">INDEX(OFFSET(Расклады!$A$1,INT((L176-1)/2)*25+18,2,6,5),U176,4)</f>
        <v>9</v>
      </c>
      <c r="P176" s="126">
        <f ca="1">INDEX(OFFSET(Расклады!$A$1,INT((L176-1)/2)*25+18,2,6,5),U176,5)-INDEX(OFFSET(Расклады!$A$1,INT((L176-1)/2)*25+18,2,6,6),U176,6)</f>
        <v>-140</v>
      </c>
      <c r="Q176" s="124">
        <f>-E176</f>
        <v>140</v>
      </c>
      <c r="R176" s="126">
        <f>MATCH(P176+Q176,{-10000,-10,20},1)-1</f>
        <v>1</v>
      </c>
      <c r="S176" s="126">
        <f>2-R176</f>
        <v>1</v>
      </c>
      <c r="T176" s="126">
        <f>IF(P176+Q176&gt;10,MATCH(P176+Q176,{0,20,50,90,130,170,220,270,320,370,430,500,600,750,900,1100,1300,1500,1750,2000,2250,3000,3500,4000},1)-1,0)-IF(P176+Q176&lt;-10,MATCH(-P176-Q176,{0,20,50,90,130,170,220,270,320,370,430,500,600,750,900,1100,1300,1500,1750,2000,2250,3000,3500,4000},1)-1,0)</f>
        <v>0</v>
      </c>
      <c r="U176" s="114">
        <f ca="1">MATCH(M169,OFFSET(Расклады!$A$1,INT((L176-1)/2)*25+18,2,6,1),0)</f>
        <v>1</v>
      </c>
    </row>
    <row r="177" spans="1:21" ht="18.75" customHeight="1">
      <c r="A177" s="126">
        <v>14</v>
      </c>
      <c r="B177" s="126" t="str">
        <f ca="1">INDEX(OFFSET(Расклады!$A$1,INT((A177-1)/2)*25+18,14,6,5),J177,2)</f>
        <v>3NT</v>
      </c>
      <c r="C177" s="126" t="str">
        <f ca="1">INDEX(OFFSET(Расклады!$A$1,INT((A177-1)/2)*25+18,14,6,5),J177,3)</f>
        <v>E</v>
      </c>
      <c r="D177" s="124">
        <f ca="1">INDEX(OFFSET(Расклады!$A$1,INT((A177-1)/2)*25+18,14,6,5),J177,4)</f>
        <v>10</v>
      </c>
      <c r="E177" s="126">
        <f ca="1">INDEX(OFFSET(Расклады!$A$1,INT((A177-1)/2)*25+18,14,6,5),J177,5)-INDEX(OFFSET(Расклады!$A$1,INT((A177-1)/2)*25+18,14,6,6),J177,6)</f>
        <v>-430</v>
      </c>
      <c r="F177" s="124">
        <f>-P177</f>
        <v>430</v>
      </c>
      <c r="G177" s="126">
        <f>MATCH(E177+F177,{-10000,-10,20},1)-1</f>
        <v>1</v>
      </c>
      <c r="H177" s="126">
        <f>2-G177</f>
        <v>1</v>
      </c>
      <c r="I177" s="126">
        <f>IF(E177+F177&gt;10,MATCH(E177+F177,{0,20,50,90,130,170,220,270,320,370,430,500,600,750,900,1100,1300,1500,1750,2000,2250,3000,3500,4000},1)-1,0)-IF(E177+F177&lt;-10,MATCH(-E177-F177,{0,20,50,90,130,170,220,270,320,370,430,500,600,750,900,1100,1300,1500,1750,2000,2250,3000,3500,4000},1)-1,0)</f>
        <v>0</v>
      </c>
      <c r="J177" s="114">
        <f ca="1">MATCH(B169,OFFSET(Расклады!$A$1,INT((A177-1)/2)*25+18,2,6,1),0)</f>
        <v>2</v>
      </c>
      <c r="L177" s="126">
        <f>A177</f>
        <v>14</v>
      </c>
      <c r="M177" s="126" t="str">
        <f ca="1">INDEX(OFFSET(Расклады!$A$1,INT((L177-1)/2)*25+18,14,6,5),U177,2)</f>
        <v>3NT</v>
      </c>
      <c r="N177" s="126" t="str">
        <f ca="1">INDEX(OFFSET(Расклады!$A$1,INT((L177-1)/2)*25+18,14,6,5),U177,3)</f>
        <v>E</v>
      </c>
      <c r="O177" s="124">
        <f ca="1">INDEX(OFFSET(Расклады!$A$1,INT((L177-1)/2)*25+18,14,6,5),U177,4)</f>
        <v>10</v>
      </c>
      <c r="P177" s="126">
        <f ca="1">INDEX(OFFSET(Расклады!$A$1,INT((L177-1)/2)*25+18,14,6,5),U177,5)-INDEX(OFFSET(Расклады!$A$1,INT((L177-1)/2)*25+18,14,6,6),U177,6)</f>
        <v>-430</v>
      </c>
      <c r="Q177" s="124">
        <f>-E177</f>
        <v>430</v>
      </c>
      <c r="R177" s="126">
        <f>MATCH(P177+Q177,{-10000,-10,20},1)-1</f>
        <v>1</v>
      </c>
      <c r="S177" s="126">
        <f>2-R177</f>
        <v>1</v>
      </c>
      <c r="T177" s="126">
        <f>IF(P177+Q177&gt;10,MATCH(P177+Q177,{0,20,50,90,130,170,220,270,320,370,430,500,600,750,900,1100,1300,1500,1750,2000,2250,3000,3500,4000},1)-1,0)-IF(P177+Q177&lt;-10,MATCH(-P177-Q177,{0,20,50,90,130,170,220,270,320,370,430,500,600,750,900,1100,1300,1500,1750,2000,2250,3000,3500,4000},1)-1,0)</f>
        <v>0</v>
      </c>
      <c r="U177" s="114">
        <f ca="1">MATCH(M169,OFFSET(Расклады!$A$1,INT((L177-1)/2)*25+18,2,6,1),0)</f>
        <v>1</v>
      </c>
    </row>
    <row r="178" spans="1:19" ht="18.75" customHeight="1">
      <c r="A178" s="116"/>
      <c r="B178" s="125"/>
      <c r="C178" s="125"/>
      <c r="D178" s="125"/>
      <c r="E178" s="125">
        <f>SUM(I173:I177)</f>
        <v>3</v>
      </c>
      <c r="F178" s="125"/>
      <c r="G178" s="121"/>
      <c r="H178" s="121"/>
      <c r="L178" s="116"/>
      <c r="M178" s="125"/>
      <c r="N178" s="125"/>
      <c r="O178" s="125"/>
      <c r="P178" s="125">
        <f>SUM(T173:T177)</f>
        <v>-3</v>
      </c>
      <c r="Q178" s="116"/>
      <c r="R178" s="121"/>
      <c r="S178" s="121"/>
    </row>
    <row r="179" spans="1:20" ht="18.75" customHeight="1">
      <c r="A179" s="115"/>
      <c r="E179" s="115" t="s">
        <v>66</v>
      </c>
      <c r="G179" s="127">
        <f>(MATCH(E178,{-10000,-12,-9,-6,-2,3,7,10,13},1)-5)/2+2</f>
        <v>2.5</v>
      </c>
      <c r="H179" s="128">
        <f>4-G179</f>
        <v>1.5</v>
      </c>
      <c r="I179" s="125"/>
      <c r="J179" s="115"/>
      <c r="K179" s="115"/>
      <c r="L179" s="115"/>
      <c r="P179" s="115" t="s">
        <v>66</v>
      </c>
      <c r="Q179" s="115"/>
      <c r="R179" s="127">
        <f>(MATCH(P178,{-10000,-12,-9,-6,-2,3,7,10,13},1)-5)/2+2</f>
        <v>1.5</v>
      </c>
      <c r="S179" s="128">
        <f>4-R179</f>
        <v>2.5</v>
      </c>
      <c r="T179" s="115"/>
    </row>
  </sheetData>
  <printOptions horizontalCentered="1" verticalCentered="1"/>
  <pageMargins left="0" right="0" top="0" bottom="0" header="0.5" footer="0.5"/>
  <pageSetup fitToHeight="1" fitToWidth="1"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showGridLines="0" workbookViewId="0" topLeftCell="A1">
      <selection activeCell="A1" sqref="A1"/>
    </sheetView>
  </sheetViews>
  <sheetFormatPr defaultColWidth="10.00390625" defaultRowHeight="12"/>
  <cols>
    <col min="1" max="1" width="5.00390625" style="48" customWidth="1"/>
    <col min="2" max="2" width="4.375" style="49" customWidth="1"/>
    <col min="3" max="3" width="17.375" style="49" customWidth="1"/>
    <col min="4" max="4" width="18.25390625" style="49" customWidth="1"/>
    <col min="5" max="5" width="6.75390625" style="48" customWidth="1"/>
    <col min="6" max="6" width="7.75390625" style="50" customWidth="1"/>
    <col min="7" max="7" width="7.75390625" style="48" customWidth="1"/>
    <col min="8" max="8" width="7.75390625" style="81" customWidth="1"/>
    <col min="9" max="9" width="6.125" style="0" customWidth="1"/>
    <col min="10" max="10" width="7.00390625" style="48" customWidth="1"/>
    <col min="11" max="11" width="6.625" style="48" customWidth="1"/>
    <col min="12" max="16384" width="10.00390625" style="48" customWidth="1"/>
  </cols>
  <sheetData>
    <row r="1" spans="1:9" s="159" customFormat="1" ht="12.75">
      <c r="A1" s="57" t="s">
        <v>86</v>
      </c>
      <c r="B1" s="54"/>
      <c r="C1" s="54"/>
      <c r="D1" s="54"/>
      <c r="E1" s="55"/>
      <c r="F1" s="56"/>
      <c r="G1" s="149"/>
      <c r="H1" s="149"/>
      <c r="I1" s="55"/>
    </row>
    <row r="2" spans="1:9" s="159" customFormat="1" ht="12.75">
      <c r="A2" s="57" t="s">
        <v>141</v>
      </c>
      <c r="B2" s="54"/>
      <c r="C2" s="54"/>
      <c r="D2" s="54"/>
      <c r="E2" s="55"/>
      <c r="F2" s="56"/>
      <c r="G2" s="149"/>
      <c r="H2" s="149"/>
      <c r="I2" s="55"/>
    </row>
    <row r="3" spans="1:8" s="59" customFormat="1" ht="12.75">
      <c r="A3" s="60"/>
      <c r="C3" s="53"/>
      <c r="D3" s="58"/>
      <c r="E3" s="61" t="s">
        <v>135</v>
      </c>
      <c r="F3" s="61">
        <v>12</v>
      </c>
      <c r="H3" s="160" t="s">
        <v>136</v>
      </c>
    </row>
    <row r="4" spans="1:10" s="59" customFormat="1" ht="12.75">
      <c r="A4" s="62"/>
      <c r="B4" s="62"/>
      <c r="C4" s="62"/>
      <c r="D4" s="62"/>
      <c r="E4" s="61" t="s">
        <v>54</v>
      </c>
      <c r="F4" s="61">
        <v>20</v>
      </c>
      <c r="H4" s="161">
        <f>10*20</f>
        <v>200</v>
      </c>
      <c r="J4" s="61">
        <v>20</v>
      </c>
    </row>
    <row r="5" spans="1:9" s="59" customFormat="1" ht="12.75">
      <c r="A5" s="63" t="s">
        <v>137</v>
      </c>
      <c r="B5" s="63" t="s">
        <v>55</v>
      </c>
      <c r="C5" s="64" t="s">
        <v>56</v>
      </c>
      <c r="D5" s="64"/>
      <c r="E5" s="65" t="s">
        <v>57</v>
      </c>
      <c r="F5" s="65" t="s">
        <v>138</v>
      </c>
      <c r="G5" s="162" t="s">
        <v>139</v>
      </c>
      <c r="H5" s="162" t="s">
        <v>140</v>
      </c>
      <c r="I5" s="65" t="s">
        <v>58</v>
      </c>
    </row>
    <row r="6" spans="1:12" ht="12.75">
      <c r="A6" s="163">
        <v>1</v>
      </c>
      <c r="B6" s="164">
        <v>3</v>
      </c>
      <c r="C6" s="51" t="s">
        <v>50</v>
      </c>
      <c r="D6" s="52" t="s">
        <v>51</v>
      </c>
      <c r="E6" s="66">
        <f>(SUMIF(Игроки!B:B,C6,Игроки!C:C)+SUMIF(Игроки!B:B,D6,Игроки!C:C))/2</f>
        <v>0</v>
      </c>
      <c r="F6" s="165">
        <f>SUMIF(Расклады!C:C,B6,Расклады!A:A)+SUMIF(Расклады!I:I,B6,Расклады!K:K)+SUMIF(Расклады!O:O,B6,Расклады!M:M)+SUMIF(Расклады!U:U,B6,Расклады!W:W)</f>
        <v>59.96875</v>
      </c>
      <c r="G6" s="165">
        <f>SUMIF(Расклады!$C:$C,$B6,Расклады!B:B)+SUMIF(Расклады!$I:$I,$B6,Расклады!J:J)+SUMIF(Расклады!$O:$O,$B6,Расклады!N:N)+SUMIF(Расклады!$U:$U,$B6,Расклады!V:V)</f>
        <v>146</v>
      </c>
      <c r="H6" s="166">
        <f aca="true" t="shared" si="0" ref="H6:H17">G6/$H$4</f>
        <v>0.73</v>
      </c>
      <c r="I6" s="167"/>
      <c r="J6" s="168"/>
      <c r="L6" s="169"/>
    </row>
    <row r="7" spans="1:12" ht="12.75">
      <c r="A7" s="163">
        <v>2</v>
      </c>
      <c r="B7" s="164">
        <v>9</v>
      </c>
      <c r="C7" s="51" t="s">
        <v>59</v>
      </c>
      <c r="D7" s="52" t="s">
        <v>83</v>
      </c>
      <c r="E7" s="66">
        <f>(SUMIF(Игроки!B:B,C7,Игроки!C:C)+SUMIF(Игроки!B:B,D7,Игроки!C:C))/2</f>
        <v>1.5</v>
      </c>
      <c r="F7" s="165">
        <f>SUMIF(Расклады!C:C,B7,Расклады!A:A)+SUMIF(Расклады!I:I,B7,Расклады!K:K)+SUMIF(Расклады!O:O,B7,Расклады!M:M)+SUMIF(Расклады!U:U,B7,Расклады!W:W)</f>
        <v>27.625</v>
      </c>
      <c r="G7" s="165">
        <f>SUMIF(Расклады!$C:$C,$B7,Расклады!B:B)+SUMIF(Расклады!$I:$I,$B7,Расклады!J:J)+SUMIF(Расклады!$O:$O,$B7,Расклады!N:N)+SUMIF(Расклады!$U:$U,$B7,Расклады!V:V)</f>
        <v>111</v>
      </c>
      <c r="H7" s="166">
        <f t="shared" si="0"/>
        <v>0.555</v>
      </c>
      <c r="I7" s="167"/>
      <c r="J7" s="168"/>
      <c r="L7" s="169"/>
    </row>
    <row r="8" spans="1:12" ht="12.75">
      <c r="A8" s="163">
        <v>3</v>
      </c>
      <c r="B8" s="170">
        <v>11</v>
      </c>
      <c r="C8" s="51" t="s">
        <v>49</v>
      </c>
      <c r="D8" s="52" t="s">
        <v>0</v>
      </c>
      <c r="E8" s="66">
        <f>(SUMIF(Игроки!B:B,C8,Игроки!C:C)+SUMIF(Игроки!B:B,D8,Игроки!C:C))/2</f>
        <v>0.5</v>
      </c>
      <c r="F8" s="165">
        <f>SUMIF(Расклады!C:C,B8,Расклады!A:A)+SUMIF(Расклады!I:I,B8,Расклады!K:K)+SUMIF(Расклады!O:O,B8,Расклады!M:M)+SUMIF(Расклады!U:U,B8,Расклады!W:W)</f>
        <v>17.15625</v>
      </c>
      <c r="G8" s="165">
        <f>SUMIF(Расклады!$C:$C,$B8,Расклады!B:B)+SUMIF(Расклады!$I:$I,$B8,Расклады!J:J)+SUMIF(Расклады!$O:$O,$B8,Расклады!N:N)+SUMIF(Расклады!$U:$U,$B8,Расклады!V:V)</f>
        <v>108</v>
      </c>
      <c r="H8" s="166">
        <f t="shared" si="0"/>
        <v>0.54</v>
      </c>
      <c r="I8" s="167"/>
      <c r="J8" s="168"/>
      <c r="L8" s="169"/>
    </row>
    <row r="9" spans="1:12" ht="12.75">
      <c r="A9" s="163">
        <v>4</v>
      </c>
      <c r="B9" s="164">
        <v>2</v>
      </c>
      <c r="C9" s="51" t="s">
        <v>52</v>
      </c>
      <c r="D9" s="52" t="s">
        <v>81</v>
      </c>
      <c r="E9" s="66">
        <f>(SUMIF(Игроки!B:B,C9,Игроки!C:C)+SUMIF(Игроки!B:B,D9,Игроки!C:C))/2</f>
        <v>2</v>
      </c>
      <c r="F9" s="165">
        <f>SUMIF(Расклады!C:C,B9,Расклады!A:A)+SUMIF(Расклады!I:I,B9,Расклады!K:K)+SUMIF(Расклады!O:O,B9,Расклады!M:M)+SUMIF(Расклады!U:U,B9,Расклады!W:W)</f>
        <v>14.0625</v>
      </c>
      <c r="G9" s="165">
        <f>SUMIF(Расклады!$C:$C,$B9,Расклады!B:B)+SUMIF(Расклады!$I:$I,$B9,Расклады!J:J)+SUMIF(Расклады!$O:$O,$B9,Расклады!N:N)+SUMIF(Расклады!$U:$U,$B9,Расклады!V:V)</f>
        <v>111</v>
      </c>
      <c r="H9" s="166">
        <f t="shared" si="0"/>
        <v>0.555</v>
      </c>
      <c r="I9" s="167"/>
      <c r="J9" s="168"/>
      <c r="L9" s="169"/>
    </row>
    <row r="10" spans="1:12" ht="12.75">
      <c r="A10" s="163">
        <v>5</v>
      </c>
      <c r="B10" s="170">
        <v>12</v>
      </c>
      <c r="C10" s="51" t="s">
        <v>121</v>
      </c>
      <c r="D10" s="52" t="s">
        <v>84</v>
      </c>
      <c r="E10" s="66">
        <f>(SUMIF(Игроки!B:B,C10,Игроки!C:C)+SUMIF(Игроки!B:B,D10,Игроки!C:C))/2</f>
        <v>3</v>
      </c>
      <c r="F10" s="165">
        <f>SUMIF(Расклады!C:C,B10,Расклады!A:A)+SUMIF(Расклады!I:I,B10,Расклады!K:K)+SUMIF(Расклады!O:O,B10,Расклады!M:M)+SUMIF(Расклады!U:U,B10,Расклады!W:W)</f>
        <v>9.65625</v>
      </c>
      <c r="G10" s="165">
        <f>SUMIF(Расклады!$C:$C,$B10,Расклады!B:B)+SUMIF(Расклады!$I:$I,$B10,Расклады!J:J)+SUMIF(Расклады!$O:$O,$B10,Расклады!N:N)+SUMIF(Расклады!$U:$U,$B10,Расклады!V:V)</f>
        <v>115</v>
      </c>
      <c r="H10" s="166">
        <f t="shared" si="0"/>
        <v>0.575</v>
      </c>
      <c r="I10" s="167"/>
      <c r="J10" s="168"/>
      <c r="L10" s="169"/>
    </row>
    <row r="11" spans="1:12" ht="12.75">
      <c r="A11" s="163">
        <v>6</v>
      </c>
      <c r="B11" s="164">
        <v>10</v>
      </c>
      <c r="C11" s="51" t="s">
        <v>99</v>
      </c>
      <c r="D11" s="52" t="s">
        <v>96</v>
      </c>
      <c r="E11" s="66">
        <f>(SUMIF(Игроки!B:B,C11,Игроки!C:C)+SUMIF(Игроки!B:B,D11,Игроки!C:C))/2</f>
        <v>1.75</v>
      </c>
      <c r="F11" s="165">
        <f>SUMIF(Расклады!C:C,B11,Расклады!A:A)+SUMIF(Расклады!I:I,B11,Расклады!K:K)+SUMIF(Расклады!O:O,B11,Расклады!M:M)+SUMIF(Расклады!U:U,B11,Расклады!W:W)</f>
        <v>-7.65625</v>
      </c>
      <c r="G11" s="165">
        <f>SUMIF(Расклады!$C:$C,$B11,Расклады!B:B)+SUMIF(Расклады!$I:$I,$B11,Расклады!J:J)+SUMIF(Расклады!$O:$O,$B11,Расклады!N:N)+SUMIF(Расклады!$U:$U,$B11,Расклады!V:V)</f>
        <v>93</v>
      </c>
      <c r="H11" s="166">
        <f t="shared" si="0"/>
        <v>0.465</v>
      </c>
      <c r="I11" s="167"/>
      <c r="J11" s="168"/>
      <c r="L11" s="169"/>
    </row>
    <row r="12" spans="1:12" ht="12.75">
      <c r="A12" s="163">
        <v>7</v>
      </c>
      <c r="B12" s="164">
        <v>8</v>
      </c>
      <c r="C12" s="51" t="s">
        <v>97</v>
      </c>
      <c r="D12" s="52" t="s">
        <v>98</v>
      </c>
      <c r="E12" s="66">
        <f>(SUMIF(Игроки!B:B,C12,Игроки!C:C)+SUMIF(Игроки!B:B,D12,Игроки!C:C))/2</f>
        <v>1</v>
      </c>
      <c r="F12" s="165">
        <f>SUMIF(Расклады!C:C,B12,Расклады!A:A)+SUMIF(Расклады!I:I,B12,Расклады!K:K)+SUMIF(Расклады!O:O,B12,Расклады!M:M)+SUMIF(Расклады!U:U,B12,Расклады!W:W)</f>
        <v>-9.28125</v>
      </c>
      <c r="G12" s="165">
        <f>SUMIF(Расклады!$C:$C,$B12,Расклады!B:B)+SUMIF(Расклады!$I:$I,$B12,Расклады!J:J)+SUMIF(Расклады!$O:$O,$B12,Расклады!N:N)+SUMIF(Расклады!$U:$U,$B12,Расклады!V:V)</f>
        <v>86</v>
      </c>
      <c r="H12" s="166">
        <f t="shared" si="0"/>
        <v>0.43</v>
      </c>
      <c r="I12" s="167"/>
      <c r="J12" s="168"/>
      <c r="L12" s="169"/>
    </row>
    <row r="13" spans="1:12" ht="12.75">
      <c r="A13" s="163">
        <v>9</v>
      </c>
      <c r="B13" s="170">
        <v>5</v>
      </c>
      <c r="C13" s="51" t="s">
        <v>101</v>
      </c>
      <c r="D13" s="52" t="s">
        <v>106</v>
      </c>
      <c r="E13" s="66">
        <f>(SUMIF(Игроки!B:B,C13,Игроки!C:C)+SUMIF(Игроки!B:B,D13,Игроки!C:C))/2</f>
        <v>2.5</v>
      </c>
      <c r="F13" s="165">
        <f>SUMIF(Расклады!C:C,B13,Расклады!A:A)+SUMIF(Расклады!I:I,B13,Расклады!K:K)+SUMIF(Расклады!O:O,B13,Расклады!M:M)+SUMIF(Расклады!U:U,B13,Расклады!W:W)</f>
        <v>-15.6875</v>
      </c>
      <c r="G13" s="165">
        <f>SUMIF(Расклады!$C:$C,$B13,Расклады!B:B)+SUMIF(Расклады!$I:$I,$B13,Расклады!J:J)+SUMIF(Расклады!$O:$O,$B13,Расклады!N:N)+SUMIF(Расклады!$U:$U,$B13,Расклады!V:V)</f>
        <v>89</v>
      </c>
      <c r="H13" s="166">
        <f t="shared" si="0"/>
        <v>0.445</v>
      </c>
      <c r="I13" s="167"/>
      <c r="J13" s="168"/>
      <c r="L13" s="169"/>
    </row>
    <row r="14" spans="1:12" ht="12.75">
      <c r="A14" s="163">
        <v>8</v>
      </c>
      <c r="B14" s="164">
        <v>1</v>
      </c>
      <c r="C14" s="51" t="s">
        <v>78</v>
      </c>
      <c r="D14" s="52" t="s">
        <v>127</v>
      </c>
      <c r="E14" s="66">
        <f>(SUMIF(Игроки!B:B,C14,Игроки!C:C)+SUMIF(Игроки!B:B,D14,Игроки!C:C))/2</f>
        <v>-0.25</v>
      </c>
      <c r="F14" s="165">
        <f>SUMIF(Расклады!C:C,B14,Расклады!A:A)+SUMIF(Расклады!I:I,B14,Расклады!K:K)+SUMIF(Расклады!O:O,B14,Расклады!M:M)+SUMIF(Расклады!U:U,B14,Расклады!W:W)</f>
        <v>-16.40625</v>
      </c>
      <c r="G14" s="165">
        <f>SUMIF(Расклады!$C:$C,$B14,Расклады!B:B)+SUMIF(Расклады!$I:$I,$B14,Расклады!J:J)+SUMIF(Расклады!$O:$O,$B14,Расклады!N:N)+SUMIF(Расклады!$U:$U,$B14,Расклады!V:V)</f>
        <v>97</v>
      </c>
      <c r="H14" s="166">
        <f t="shared" si="0"/>
        <v>0.485</v>
      </c>
      <c r="I14" s="167"/>
      <c r="J14" s="168"/>
      <c r="L14" s="169"/>
    </row>
    <row r="15" spans="1:12" ht="12.75">
      <c r="A15" s="163">
        <v>10</v>
      </c>
      <c r="B15" s="164">
        <v>7</v>
      </c>
      <c r="C15" s="51" t="s">
        <v>132</v>
      </c>
      <c r="D15" s="52" t="s">
        <v>70</v>
      </c>
      <c r="E15" s="66">
        <f>(SUMIF(Игроки!B:B,C15,Игроки!C:C)+SUMIF(Игроки!B:B,D15,Игроки!C:C))/2</f>
        <v>2.25</v>
      </c>
      <c r="F15" s="165">
        <f>SUMIF(Расклады!C:C,B15,Расклады!A:A)+SUMIF(Расклады!I:I,B15,Расклады!K:K)+SUMIF(Расклады!O:O,B15,Расклады!M:M)+SUMIF(Расклады!U:U,B15,Расклады!W:W)</f>
        <v>-24.5</v>
      </c>
      <c r="G15" s="165">
        <f>SUMIF(Расклады!$C:$C,$B15,Расклады!B:B)+SUMIF(Расклады!$I:$I,$B15,Расклады!J:J)+SUMIF(Расклады!$O:$O,$B15,Расклады!N:N)+SUMIF(Расклады!$U:$U,$B15,Расклады!V:V)</f>
        <v>87</v>
      </c>
      <c r="H15" s="166">
        <f t="shared" si="0"/>
        <v>0.435</v>
      </c>
      <c r="I15" s="167"/>
      <c r="J15" s="168"/>
      <c r="L15" s="169"/>
    </row>
    <row r="16" spans="1:12" ht="12.75">
      <c r="A16" s="163">
        <v>11</v>
      </c>
      <c r="B16" s="164">
        <v>4</v>
      </c>
      <c r="C16" s="51" t="s">
        <v>82</v>
      </c>
      <c r="D16" s="52" t="s">
        <v>76</v>
      </c>
      <c r="E16" s="66">
        <f>(SUMIF(Игроки!B:B,C16,Игроки!C:C)+SUMIF(Игроки!B:B,D16,Игроки!C:C))/2</f>
        <v>2.5</v>
      </c>
      <c r="F16" s="165">
        <f>SUMIF(Расклады!C:C,B16,Расклады!A:A)+SUMIF(Расклады!I:I,B16,Расклады!K:K)+SUMIF(Расклады!O:O,B16,Расклады!M:M)+SUMIF(Расклады!U:U,B16,Расклады!W:W)</f>
        <v>-26.25</v>
      </c>
      <c r="G16" s="165">
        <f>SUMIF(Расклады!$C:$C,$B16,Расклады!B:B)+SUMIF(Расклады!$I:$I,$B16,Расклады!J:J)+SUMIF(Расклады!$O:$O,$B16,Расклады!N:N)+SUMIF(Расклады!$U:$U,$B16,Расклады!V:V)</f>
        <v>86</v>
      </c>
      <c r="H16" s="166">
        <f t="shared" si="0"/>
        <v>0.43</v>
      </c>
      <c r="I16" s="167"/>
      <c r="J16" s="168"/>
      <c r="L16" s="169"/>
    </row>
    <row r="17" spans="1:12" ht="12.75">
      <c r="A17" s="163">
        <v>12</v>
      </c>
      <c r="B17" s="170">
        <v>6</v>
      </c>
      <c r="C17" s="51" t="s">
        <v>130</v>
      </c>
      <c r="D17" s="52" t="s">
        <v>72</v>
      </c>
      <c r="E17" s="66">
        <f>(SUMIF(Игроки!B:B,C17,Игроки!C:C)+SUMIF(Игроки!B:B,D17,Игроки!C:C))/2</f>
        <v>3</v>
      </c>
      <c r="F17" s="165">
        <f>SUMIF(Расклады!C:C,B17,Расклады!A:A)+SUMIF(Расклады!I:I,B17,Расклады!K:K)+SUMIF(Расклады!O:O,B17,Расклады!M:M)+SUMIF(Расклады!U:U,B17,Расклады!W:W)</f>
        <v>-28.6875</v>
      </c>
      <c r="G17" s="165">
        <f>SUMIF(Расклады!$C:$C,$B17,Расклады!B:B)+SUMIF(Расклады!$I:$I,$B17,Расклады!J:J)+SUMIF(Расклады!$O:$O,$B17,Расклады!N:N)+SUMIF(Расклады!$U:$U,$B17,Расклады!V:V)</f>
        <v>71</v>
      </c>
      <c r="H17" s="166">
        <f t="shared" si="0"/>
        <v>0.355</v>
      </c>
      <c r="I17" s="167"/>
      <c r="J17" s="168"/>
      <c r="L17" s="16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1"/>
  <dimension ref="A1:W250"/>
  <sheetViews>
    <sheetView showGridLines="0" showZeros="0" workbookViewId="0" topLeftCell="A1">
      <selection activeCell="A1" sqref="A1"/>
    </sheetView>
  </sheetViews>
  <sheetFormatPr defaultColWidth="9.00390625" defaultRowHeight="12"/>
  <cols>
    <col min="1" max="1" width="6.00390625" style="14" bestFit="1" customWidth="1"/>
    <col min="2" max="2" width="5.25390625" style="111" customWidth="1"/>
    <col min="3" max="3" width="3.625" style="46" bestFit="1" customWidth="1"/>
    <col min="4" max="4" width="6.375" style="14" customWidth="1"/>
    <col min="5" max="5" width="3.25390625" style="14" customWidth="1"/>
    <col min="6" max="6" width="3.75390625" style="14" customWidth="1"/>
    <col min="7" max="7" width="6.875" style="14" customWidth="1"/>
    <col min="8" max="8" width="6.25390625" style="14" customWidth="1"/>
    <col min="9" max="9" width="3.625" style="46" bestFit="1" customWidth="1"/>
    <col min="10" max="10" width="5.125" style="111" customWidth="1"/>
    <col min="11" max="11" width="6.00390625" style="14" bestFit="1" customWidth="1"/>
    <col min="12" max="12" width="0.74609375" style="29" customWidth="1"/>
    <col min="13" max="13" width="6.00390625" style="14" bestFit="1" customWidth="1"/>
    <col min="14" max="14" width="5.25390625" style="111" customWidth="1"/>
    <col min="15" max="15" width="3.625" style="46" bestFit="1" customWidth="1"/>
    <col min="16" max="16" width="5.75390625" style="14" customWidth="1"/>
    <col min="17" max="17" width="3.25390625" style="14" customWidth="1"/>
    <col min="18" max="18" width="3.75390625" style="14" customWidth="1"/>
    <col min="19" max="19" width="7.375" style="14" customWidth="1"/>
    <col min="20" max="20" width="5.75390625" style="14" customWidth="1"/>
    <col min="21" max="21" width="3.625" style="46" bestFit="1" customWidth="1"/>
    <col min="22" max="22" width="5.25390625" style="111" customWidth="1"/>
    <col min="23" max="23" width="6.00390625" style="14" bestFit="1" customWidth="1"/>
    <col min="24" max="16384" width="5.00390625" style="14" customWidth="1"/>
  </cols>
  <sheetData>
    <row r="1" spans="1:23" ht="15">
      <c r="A1" s="6"/>
      <c r="B1" s="105" t="s">
        <v>10</v>
      </c>
      <c r="C1" s="8"/>
      <c r="D1" s="7"/>
      <c r="E1" s="9" t="s">
        <v>11</v>
      </c>
      <c r="F1" s="1"/>
      <c r="G1" s="10" t="s">
        <v>12</v>
      </c>
      <c r="H1" s="10"/>
      <c r="I1" s="11" t="s">
        <v>13</v>
      </c>
      <c r="J1" s="113"/>
      <c r="K1" s="12"/>
      <c r="L1" s="13">
        <v>150</v>
      </c>
      <c r="M1" s="6"/>
      <c r="N1" s="105" t="s">
        <v>10</v>
      </c>
      <c r="O1" s="8"/>
      <c r="P1" s="7"/>
      <c r="Q1" s="9" t="s">
        <v>14</v>
      </c>
      <c r="R1" s="1"/>
      <c r="S1" s="10" t="s">
        <v>12</v>
      </c>
      <c r="T1" s="10"/>
      <c r="U1" s="11" t="s">
        <v>7</v>
      </c>
      <c r="V1" s="113"/>
      <c r="W1" s="12"/>
    </row>
    <row r="2" spans="1:23" ht="12.75">
      <c r="A2" s="15"/>
      <c r="B2" s="106"/>
      <c r="C2" s="16"/>
      <c r="D2" s="17"/>
      <c r="E2" s="17"/>
      <c r="F2" s="17"/>
      <c r="G2" s="18" t="s">
        <v>15</v>
      </c>
      <c r="H2" s="18"/>
      <c r="I2" s="11" t="s">
        <v>16</v>
      </c>
      <c r="J2" s="113"/>
      <c r="K2" s="12"/>
      <c r="L2" s="13">
        <v>150</v>
      </c>
      <c r="M2" s="15"/>
      <c r="N2" s="106"/>
      <c r="O2" s="16"/>
      <c r="P2" s="17"/>
      <c r="Q2" s="17"/>
      <c r="R2" s="17"/>
      <c r="S2" s="18" t="s">
        <v>15</v>
      </c>
      <c r="T2" s="18"/>
      <c r="U2" s="11" t="s">
        <v>17</v>
      </c>
      <c r="V2" s="113"/>
      <c r="W2" s="12"/>
    </row>
    <row r="3" spans="1:23" ht="4.5" customHeight="1">
      <c r="A3" s="19"/>
      <c r="B3" s="107"/>
      <c r="C3" s="20"/>
      <c r="D3" s="2"/>
      <c r="E3" s="21"/>
      <c r="F3" s="22"/>
      <c r="G3" s="23"/>
      <c r="H3" s="23"/>
      <c r="I3" s="20"/>
      <c r="J3" s="107"/>
      <c r="K3" s="24"/>
      <c r="L3" s="13"/>
      <c r="M3" s="19"/>
      <c r="N3" s="107"/>
      <c r="O3" s="20"/>
      <c r="P3" s="2"/>
      <c r="Q3" s="21"/>
      <c r="R3" s="22"/>
      <c r="S3" s="23"/>
      <c r="T3" s="23"/>
      <c r="U3" s="20"/>
      <c r="V3" s="107"/>
      <c r="W3" s="24"/>
    </row>
    <row r="4" spans="1:23" s="82" customFormat="1" ht="12.75" customHeight="1">
      <c r="A4" s="84"/>
      <c r="B4" s="148"/>
      <c r="C4" s="85"/>
      <c r="D4" s="86"/>
      <c r="E4" s="87" t="s">
        <v>1</v>
      </c>
      <c r="F4" s="171" t="s">
        <v>173</v>
      </c>
      <c r="H4" s="88"/>
      <c r="I4" s="89"/>
      <c r="J4" s="90"/>
      <c r="K4" s="91"/>
      <c r="L4" s="92"/>
      <c r="M4" s="84"/>
      <c r="N4" s="148"/>
      <c r="O4" s="85"/>
      <c r="P4" s="86"/>
      <c r="Q4" s="87" t="s">
        <v>1</v>
      </c>
      <c r="R4" s="171" t="s">
        <v>174</v>
      </c>
      <c r="T4" s="88"/>
      <c r="U4" s="89"/>
      <c r="V4" s="90"/>
      <c r="W4" s="91"/>
    </row>
    <row r="5" spans="1:23" s="82" customFormat="1" ht="12.75" customHeight="1">
      <c r="A5" s="84"/>
      <c r="B5" s="148"/>
      <c r="C5" s="85"/>
      <c r="D5" s="86"/>
      <c r="E5" s="93" t="s">
        <v>2</v>
      </c>
      <c r="F5" s="171" t="s">
        <v>175</v>
      </c>
      <c r="H5" s="94"/>
      <c r="I5" s="90"/>
      <c r="J5" s="90"/>
      <c r="K5" s="91"/>
      <c r="L5" s="92"/>
      <c r="M5" s="84"/>
      <c r="N5" s="148"/>
      <c r="O5" s="85"/>
      <c r="P5" s="86"/>
      <c r="Q5" s="93" t="s">
        <v>2</v>
      </c>
      <c r="R5" s="171" t="s">
        <v>176</v>
      </c>
      <c r="T5" s="94"/>
      <c r="U5" s="90"/>
      <c r="V5" s="90"/>
      <c r="W5" s="91"/>
    </row>
    <row r="6" spans="1:23" s="82" customFormat="1" ht="12.75" customHeight="1">
      <c r="A6" s="84"/>
      <c r="B6" s="148"/>
      <c r="C6" s="85"/>
      <c r="D6" s="86"/>
      <c r="E6" s="93" t="s">
        <v>3</v>
      </c>
      <c r="F6" s="171" t="s">
        <v>177</v>
      </c>
      <c r="H6" s="88"/>
      <c r="I6" s="90"/>
      <c r="J6" s="90"/>
      <c r="K6" s="91"/>
      <c r="L6" s="92"/>
      <c r="M6" s="84"/>
      <c r="N6" s="148"/>
      <c r="O6" s="85"/>
      <c r="P6" s="86"/>
      <c r="Q6" s="93" t="s">
        <v>3</v>
      </c>
      <c r="R6" s="171" t="s">
        <v>178</v>
      </c>
      <c r="T6" s="88"/>
      <c r="U6" s="90"/>
      <c r="V6" s="90"/>
      <c r="W6" s="91"/>
    </row>
    <row r="7" spans="1:23" s="82" customFormat="1" ht="12.75" customHeight="1">
      <c r="A7" s="84"/>
      <c r="B7" s="148"/>
      <c r="C7" s="85"/>
      <c r="D7" s="86"/>
      <c r="E7" s="87" t="s">
        <v>4</v>
      </c>
      <c r="F7" s="171" t="s">
        <v>179</v>
      </c>
      <c r="H7" s="88"/>
      <c r="I7" s="90"/>
      <c r="J7" s="90"/>
      <c r="K7" s="91"/>
      <c r="L7" s="92"/>
      <c r="M7" s="84"/>
      <c r="N7" s="148"/>
      <c r="O7" s="85"/>
      <c r="P7" s="86"/>
      <c r="Q7" s="87" t="s">
        <v>4</v>
      </c>
      <c r="R7" s="171" t="s">
        <v>180</v>
      </c>
      <c r="T7" s="88"/>
      <c r="U7" s="90"/>
      <c r="V7" s="90"/>
      <c r="W7" s="91"/>
    </row>
    <row r="8" spans="1:23" s="82" customFormat="1" ht="12.75" customHeight="1">
      <c r="A8" s="95" t="s">
        <v>1</v>
      </c>
      <c r="B8" s="172" t="s">
        <v>181</v>
      </c>
      <c r="C8" s="85"/>
      <c r="D8" s="86"/>
      <c r="F8" s="88"/>
      <c r="G8" s="87" t="s">
        <v>1</v>
      </c>
      <c r="H8" s="172" t="s">
        <v>182</v>
      </c>
      <c r="I8" s="96"/>
      <c r="J8" s="88"/>
      <c r="K8" s="91"/>
      <c r="L8" s="92"/>
      <c r="M8" s="95" t="s">
        <v>1</v>
      </c>
      <c r="N8" s="172" t="s">
        <v>183</v>
      </c>
      <c r="O8" s="85"/>
      <c r="P8" s="86"/>
      <c r="R8" s="88"/>
      <c r="S8" s="87" t="s">
        <v>1</v>
      </c>
      <c r="T8" s="172" t="s">
        <v>184</v>
      </c>
      <c r="U8" s="96"/>
      <c r="V8" s="88"/>
      <c r="W8" s="91"/>
    </row>
    <row r="9" spans="1:23" s="82" customFormat="1" ht="12.75" customHeight="1">
      <c r="A9" s="98" t="s">
        <v>2</v>
      </c>
      <c r="B9" s="172" t="s">
        <v>185</v>
      </c>
      <c r="C9" s="99"/>
      <c r="D9" s="86"/>
      <c r="F9" s="100"/>
      <c r="G9" s="93" t="s">
        <v>2</v>
      </c>
      <c r="H9" s="172" t="s">
        <v>186</v>
      </c>
      <c r="I9" s="96"/>
      <c r="J9" s="88"/>
      <c r="K9" s="91"/>
      <c r="L9" s="92"/>
      <c r="M9" s="98" t="s">
        <v>2</v>
      </c>
      <c r="N9" s="172" t="s">
        <v>187</v>
      </c>
      <c r="O9" s="99"/>
      <c r="P9" s="86"/>
      <c r="R9" s="100"/>
      <c r="S9" s="93" t="s">
        <v>2</v>
      </c>
      <c r="T9" s="172" t="s">
        <v>188</v>
      </c>
      <c r="U9" s="96"/>
      <c r="V9" s="88"/>
      <c r="W9" s="91"/>
    </row>
    <row r="10" spans="1:23" s="82" customFormat="1" ht="12.75" customHeight="1">
      <c r="A10" s="98" t="s">
        <v>3</v>
      </c>
      <c r="B10" s="172" t="s">
        <v>189</v>
      </c>
      <c r="C10" s="85"/>
      <c r="D10" s="86"/>
      <c r="F10" s="100"/>
      <c r="G10" s="93" t="s">
        <v>3</v>
      </c>
      <c r="H10" s="172" t="s">
        <v>190</v>
      </c>
      <c r="I10" s="96"/>
      <c r="J10" s="88"/>
      <c r="K10" s="91"/>
      <c r="L10" s="92"/>
      <c r="M10" s="98" t="s">
        <v>3</v>
      </c>
      <c r="N10" s="172" t="s">
        <v>191</v>
      </c>
      <c r="O10" s="85"/>
      <c r="P10" s="86"/>
      <c r="R10" s="100"/>
      <c r="S10" s="93" t="s">
        <v>3</v>
      </c>
      <c r="T10" s="172" t="s">
        <v>192</v>
      </c>
      <c r="U10" s="96"/>
      <c r="V10" s="88"/>
      <c r="W10" s="91"/>
    </row>
    <row r="11" spans="1:23" s="82" customFormat="1" ht="12.75" customHeight="1">
      <c r="A11" s="95" t="s">
        <v>4</v>
      </c>
      <c r="B11" s="172" t="s">
        <v>193</v>
      </c>
      <c r="C11" s="99"/>
      <c r="D11" s="86"/>
      <c r="F11" s="88"/>
      <c r="G11" s="87" t="s">
        <v>4</v>
      </c>
      <c r="H11" s="172" t="s">
        <v>194</v>
      </c>
      <c r="I11" s="173"/>
      <c r="J11" s="174" t="s">
        <v>142</v>
      </c>
      <c r="K11" s="175"/>
      <c r="L11" s="92"/>
      <c r="M11" s="95" t="s">
        <v>4</v>
      </c>
      <c r="N11" s="172" t="s">
        <v>195</v>
      </c>
      <c r="O11" s="99"/>
      <c r="P11" s="86"/>
      <c r="R11" s="88"/>
      <c r="S11" s="87" t="s">
        <v>4</v>
      </c>
      <c r="T11" s="172" t="s">
        <v>196</v>
      </c>
      <c r="U11" s="173"/>
      <c r="V11" s="174" t="s">
        <v>142</v>
      </c>
      <c r="W11" s="175"/>
    </row>
    <row r="12" spans="1:23" s="82" customFormat="1" ht="12.75" customHeight="1">
      <c r="A12" s="3"/>
      <c r="B12" s="99"/>
      <c r="C12" s="99"/>
      <c r="D12" s="86"/>
      <c r="E12" s="87" t="s">
        <v>1</v>
      </c>
      <c r="F12" s="171" t="s">
        <v>197</v>
      </c>
      <c r="H12" s="88"/>
      <c r="I12" s="176" t="s">
        <v>143</v>
      </c>
      <c r="J12" s="197" t="s">
        <v>198</v>
      </c>
      <c r="K12" s="175"/>
      <c r="L12" s="92"/>
      <c r="M12" s="3"/>
      <c r="N12" s="99"/>
      <c r="O12" s="99"/>
      <c r="P12" s="86"/>
      <c r="Q12" s="87" t="s">
        <v>1</v>
      </c>
      <c r="R12" s="171" t="s">
        <v>199</v>
      </c>
      <c r="T12" s="88"/>
      <c r="U12" s="176" t="s">
        <v>143</v>
      </c>
      <c r="V12" s="177" t="s">
        <v>200</v>
      </c>
      <c r="W12" s="175"/>
    </row>
    <row r="13" spans="1:23" s="82" customFormat="1" ht="12.75" customHeight="1">
      <c r="A13" s="84"/>
      <c r="B13" s="178" t="s">
        <v>144</v>
      </c>
      <c r="C13" s="85"/>
      <c r="D13" s="86"/>
      <c r="E13" s="93" t="s">
        <v>2</v>
      </c>
      <c r="F13" s="171" t="s">
        <v>201</v>
      </c>
      <c r="H13" s="88"/>
      <c r="I13" s="176" t="s">
        <v>139</v>
      </c>
      <c r="J13" s="198" t="s">
        <v>202</v>
      </c>
      <c r="K13" s="175"/>
      <c r="L13" s="92"/>
      <c r="M13" s="84"/>
      <c r="N13" s="178" t="s">
        <v>144</v>
      </c>
      <c r="O13" s="85"/>
      <c r="P13" s="86"/>
      <c r="Q13" s="93" t="s">
        <v>2</v>
      </c>
      <c r="R13" s="171" t="s">
        <v>203</v>
      </c>
      <c r="T13" s="88"/>
      <c r="U13" s="176" t="s">
        <v>139</v>
      </c>
      <c r="V13" s="179" t="s">
        <v>200</v>
      </c>
      <c r="W13" s="175"/>
    </row>
    <row r="14" spans="1:23" s="82" customFormat="1" ht="12.75" customHeight="1">
      <c r="A14" s="84"/>
      <c r="B14" s="148" t="s">
        <v>204</v>
      </c>
      <c r="C14" s="85"/>
      <c r="D14" s="86"/>
      <c r="E14" s="93" t="s">
        <v>3</v>
      </c>
      <c r="F14" s="171" t="s">
        <v>205</v>
      </c>
      <c r="H14" s="97"/>
      <c r="I14" s="176" t="s">
        <v>145</v>
      </c>
      <c r="J14" s="179" t="s">
        <v>206</v>
      </c>
      <c r="K14" s="175"/>
      <c r="L14" s="92"/>
      <c r="M14" s="84"/>
      <c r="N14" s="148" t="s">
        <v>207</v>
      </c>
      <c r="O14" s="85"/>
      <c r="P14" s="86"/>
      <c r="Q14" s="93" t="s">
        <v>3</v>
      </c>
      <c r="R14" s="171" t="s">
        <v>208</v>
      </c>
      <c r="T14" s="97"/>
      <c r="U14" s="176" t="s">
        <v>145</v>
      </c>
      <c r="V14" s="179" t="s">
        <v>209</v>
      </c>
      <c r="W14" s="175"/>
    </row>
    <row r="15" spans="1:23" s="82" customFormat="1" ht="12.75" customHeight="1">
      <c r="A15" s="101"/>
      <c r="B15" s="102"/>
      <c r="C15" s="102"/>
      <c r="D15" s="86"/>
      <c r="E15" s="87" t="s">
        <v>4</v>
      </c>
      <c r="F15" s="172" t="s">
        <v>210</v>
      </c>
      <c r="H15" s="102"/>
      <c r="I15" s="180" t="s">
        <v>146</v>
      </c>
      <c r="J15" s="179" t="s">
        <v>206</v>
      </c>
      <c r="K15" s="181"/>
      <c r="L15" s="103"/>
      <c r="M15" s="101"/>
      <c r="N15" s="102"/>
      <c r="O15" s="102"/>
      <c r="P15" s="86"/>
      <c r="Q15" s="87" t="s">
        <v>4</v>
      </c>
      <c r="R15" s="172" t="s">
        <v>211</v>
      </c>
      <c r="T15" s="102"/>
      <c r="U15" s="180" t="s">
        <v>146</v>
      </c>
      <c r="V15" s="179" t="s">
        <v>212</v>
      </c>
      <c r="W15" s="181"/>
    </row>
    <row r="16" spans="1:23" ht="4.5" customHeight="1">
      <c r="A16" s="30"/>
      <c r="B16" s="108"/>
      <c r="C16" s="31"/>
      <c r="D16" s="5"/>
      <c r="E16" s="32"/>
      <c r="F16" s="33"/>
      <c r="G16" s="34"/>
      <c r="H16" s="34"/>
      <c r="I16" s="31"/>
      <c r="J16" s="108"/>
      <c r="K16" s="35"/>
      <c r="M16" s="30"/>
      <c r="N16" s="108"/>
      <c r="O16" s="31"/>
      <c r="P16" s="5"/>
      <c r="Q16" s="32"/>
      <c r="R16" s="33"/>
      <c r="S16" s="34"/>
      <c r="T16" s="34"/>
      <c r="U16" s="31"/>
      <c r="V16" s="108"/>
      <c r="W16" s="35"/>
    </row>
    <row r="17" spans="1:23" ht="12.75" customHeight="1">
      <c r="A17" s="36"/>
      <c r="B17" s="109" t="s">
        <v>18</v>
      </c>
      <c r="C17" s="37"/>
      <c r="D17" s="38" t="s">
        <v>19</v>
      </c>
      <c r="E17" s="38" t="s">
        <v>20</v>
      </c>
      <c r="F17" s="38" t="s">
        <v>21</v>
      </c>
      <c r="G17" s="39" t="s">
        <v>22</v>
      </c>
      <c r="H17" s="40"/>
      <c r="I17" s="37" t="s">
        <v>23</v>
      </c>
      <c r="J17" s="109" t="s">
        <v>18</v>
      </c>
      <c r="K17" s="36" t="s">
        <v>24</v>
      </c>
      <c r="L17" s="13">
        <v>150</v>
      </c>
      <c r="M17" s="36"/>
      <c r="N17" s="109" t="s">
        <v>18</v>
      </c>
      <c r="O17" s="37"/>
      <c r="P17" s="38" t="s">
        <v>19</v>
      </c>
      <c r="Q17" s="38" t="s">
        <v>20</v>
      </c>
      <c r="R17" s="38" t="s">
        <v>21</v>
      </c>
      <c r="S17" s="39" t="s">
        <v>22</v>
      </c>
      <c r="T17" s="40"/>
      <c r="U17" s="37" t="s">
        <v>23</v>
      </c>
      <c r="V17" s="109" t="s">
        <v>18</v>
      </c>
      <c r="W17" s="36" t="s">
        <v>24</v>
      </c>
    </row>
    <row r="18" spans="1:23" ht="12.75">
      <c r="A18" s="41" t="s">
        <v>24</v>
      </c>
      <c r="B18" s="110" t="s">
        <v>25</v>
      </c>
      <c r="C18" s="42" t="s">
        <v>26</v>
      </c>
      <c r="D18" s="43" t="s">
        <v>27</v>
      </c>
      <c r="E18" s="43" t="s">
        <v>28</v>
      </c>
      <c r="F18" s="43"/>
      <c r="G18" s="44" t="s">
        <v>26</v>
      </c>
      <c r="H18" s="44" t="s">
        <v>23</v>
      </c>
      <c r="I18" s="42"/>
      <c r="J18" s="110" t="s">
        <v>25</v>
      </c>
      <c r="K18" s="41"/>
      <c r="L18" s="13">
        <v>150</v>
      </c>
      <c r="M18" s="41" t="s">
        <v>24</v>
      </c>
      <c r="N18" s="110" t="s">
        <v>25</v>
      </c>
      <c r="O18" s="42" t="s">
        <v>26</v>
      </c>
      <c r="P18" s="43" t="s">
        <v>27</v>
      </c>
      <c r="Q18" s="43" t="s">
        <v>28</v>
      </c>
      <c r="R18" s="43"/>
      <c r="S18" s="44" t="s">
        <v>26</v>
      </c>
      <c r="T18" s="44" t="s">
        <v>23</v>
      </c>
      <c r="U18" s="42"/>
      <c r="V18" s="110" t="s">
        <v>25</v>
      </c>
      <c r="W18" s="41"/>
    </row>
    <row r="19" spans="1:23" ht="16.5" customHeight="1">
      <c r="A19" s="45">
        <v>-1.0625</v>
      </c>
      <c r="B19" s="182">
        <v>2</v>
      </c>
      <c r="C19" s="183">
        <v>1</v>
      </c>
      <c r="D19" s="184" t="s">
        <v>149</v>
      </c>
      <c r="E19" s="185" t="s">
        <v>143</v>
      </c>
      <c r="F19" s="186">
        <v>11</v>
      </c>
      <c r="G19" s="187">
        <v>460</v>
      </c>
      <c r="H19" s="187"/>
      <c r="I19" s="188">
        <v>12</v>
      </c>
      <c r="J19" s="189">
        <v>8</v>
      </c>
      <c r="K19" s="45">
        <v>1.0625</v>
      </c>
      <c r="L19" s="13"/>
      <c r="M19" s="45">
        <v>0.3125</v>
      </c>
      <c r="N19" s="182">
        <v>6</v>
      </c>
      <c r="O19" s="183">
        <v>1</v>
      </c>
      <c r="P19" s="184" t="s">
        <v>155</v>
      </c>
      <c r="Q19" s="185" t="s">
        <v>145</v>
      </c>
      <c r="R19" s="186">
        <v>10</v>
      </c>
      <c r="S19" s="187"/>
      <c r="T19" s="187">
        <v>170</v>
      </c>
      <c r="U19" s="188">
        <v>12</v>
      </c>
      <c r="V19" s="189">
        <v>4</v>
      </c>
      <c r="W19" s="45">
        <v>-0.3125</v>
      </c>
    </row>
    <row r="20" spans="1:23" ht="16.5" customHeight="1">
      <c r="A20" s="45">
        <v>-2.375</v>
      </c>
      <c r="B20" s="182">
        <v>0</v>
      </c>
      <c r="C20" s="183">
        <v>6</v>
      </c>
      <c r="D20" s="184" t="s">
        <v>149</v>
      </c>
      <c r="E20" s="185" t="s">
        <v>143</v>
      </c>
      <c r="F20" s="186">
        <v>9</v>
      </c>
      <c r="G20" s="187">
        <v>400</v>
      </c>
      <c r="H20" s="187"/>
      <c r="I20" s="188">
        <v>7</v>
      </c>
      <c r="J20" s="189">
        <v>10</v>
      </c>
      <c r="K20" s="45">
        <v>2.375</v>
      </c>
      <c r="L20" s="13"/>
      <c r="M20" s="45">
        <v>0.3125</v>
      </c>
      <c r="N20" s="182">
        <v>6</v>
      </c>
      <c r="O20" s="183">
        <v>6</v>
      </c>
      <c r="P20" s="184" t="s">
        <v>155</v>
      </c>
      <c r="Q20" s="185" t="s">
        <v>145</v>
      </c>
      <c r="R20" s="186">
        <v>10</v>
      </c>
      <c r="S20" s="187"/>
      <c r="T20" s="187">
        <v>170</v>
      </c>
      <c r="U20" s="188">
        <v>7</v>
      </c>
      <c r="V20" s="189">
        <v>4</v>
      </c>
      <c r="W20" s="45">
        <v>-0.3125</v>
      </c>
    </row>
    <row r="21" spans="1:23" ht="16.5" customHeight="1">
      <c r="A21" s="45">
        <v>-0.125</v>
      </c>
      <c r="B21" s="182">
        <v>5</v>
      </c>
      <c r="C21" s="183">
        <v>4</v>
      </c>
      <c r="D21" s="184" t="s">
        <v>156</v>
      </c>
      <c r="E21" s="185" t="s">
        <v>143</v>
      </c>
      <c r="F21" s="186">
        <v>12</v>
      </c>
      <c r="G21" s="187">
        <v>480</v>
      </c>
      <c r="H21" s="187"/>
      <c r="I21" s="188">
        <v>11</v>
      </c>
      <c r="J21" s="189">
        <v>5</v>
      </c>
      <c r="K21" s="45">
        <v>0.125</v>
      </c>
      <c r="L21" s="13"/>
      <c r="M21" s="45">
        <v>-5.84375</v>
      </c>
      <c r="N21" s="182">
        <v>0</v>
      </c>
      <c r="O21" s="183">
        <v>4</v>
      </c>
      <c r="P21" s="184" t="s">
        <v>151</v>
      </c>
      <c r="Q21" s="185" t="s">
        <v>145</v>
      </c>
      <c r="R21" s="186">
        <v>10</v>
      </c>
      <c r="S21" s="187"/>
      <c r="T21" s="187">
        <v>420</v>
      </c>
      <c r="U21" s="188">
        <v>11</v>
      </c>
      <c r="V21" s="189">
        <v>10</v>
      </c>
      <c r="W21" s="45">
        <v>5.84375</v>
      </c>
    </row>
    <row r="22" spans="1:23" ht="16.5" customHeight="1">
      <c r="A22" s="45">
        <v>-0.125</v>
      </c>
      <c r="B22" s="182">
        <v>5</v>
      </c>
      <c r="C22" s="183">
        <v>5</v>
      </c>
      <c r="D22" s="184" t="s">
        <v>156</v>
      </c>
      <c r="E22" s="185" t="s">
        <v>143</v>
      </c>
      <c r="F22" s="186">
        <v>12</v>
      </c>
      <c r="G22" s="187">
        <v>480</v>
      </c>
      <c r="H22" s="187"/>
      <c r="I22" s="188">
        <v>10</v>
      </c>
      <c r="J22" s="189">
        <v>5</v>
      </c>
      <c r="K22" s="45">
        <v>0.125</v>
      </c>
      <c r="L22" s="13"/>
      <c r="M22" s="45">
        <v>-0.65625</v>
      </c>
      <c r="N22" s="182">
        <v>2</v>
      </c>
      <c r="O22" s="183">
        <v>5</v>
      </c>
      <c r="P22" s="184" t="s">
        <v>159</v>
      </c>
      <c r="Q22" s="185" t="s">
        <v>143</v>
      </c>
      <c r="R22" s="186">
        <v>7</v>
      </c>
      <c r="S22" s="187"/>
      <c r="T22" s="187">
        <v>200</v>
      </c>
      <c r="U22" s="188">
        <v>10</v>
      </c>
      <c r="V22" s="189">
        <v>8</v>
      </c>
      <c r="W22" s="45">
        <v>0.65625</v>
      </c>
    </row>
    <row r="23" spans="1:23" ht="16.5" customHeight="1">
      <c r="A23" s="45">
        <v>10.5</v>
      </c>
      <c r="B23" s="182">
        <v>10</v>
      </c>
      <c r="C23" s="183">
        <v>3</v>
      </c>
      <c r="D23" s="184" t="s">
        <v>163</v>
      </c>
      <c r="E23" s="185" t="s">
        <v>143</v>
      </c>
      <c r="F23" s="186">
        <v>12</v>
      </c>
      <c r="G23" s="187">
        <v>980</v>
      </c>
      <c r="H23" s="187"/>
      <c r="I23" s="188">
        <v>8</v>
      </c>
      <c r="J23" s="189">
        <v>0</v>
      </c>
      <c r="K23" s="45">
        <v>-10.5</v>
      </c>
      <c r="L23" s="13"/>
      <c r="M23" s="45">
        <v>1.3125</v>
      </c>
      <c r="N23" s="182">
        <v>10</v>
      </c>
      <c r="O23" s="183">
        <v>3</v>
      </c>
      <c r="P23" s="184" t="s">
        <v>154</v>
      </c>
      <c r="Q23" s="185" t="s">
        <v>145</v>
      </c>
      <c r="R23" s="186">
        <v>9</v>
      </c>
      <c r="S23" s="187"/>
      <c r="T23" s="187">
        <v>140</v>
      </c>
      <c r="U23" s="188">
        <v>8</v>
      </c>
      <c r="V23" s="189">
        <v>0</v>
      </c>
      <c r="W23" s="45">
        <v>-1.3125</v>
      </c>
    </row>
    <row r="24" spans="1:23" ht="16.5" customHeight="1">
      <c r="A24" s="45">
        <v>-0.0625</v>
      </c>
      <c r="B24" s="182">
        <v>8</v>
      </c>
      <c r="C24" s="183">
        <v>2</v>
      </c>
      <c r="D24" s="190" t="s">
        <v>149</v>
      </c>
      <c r="E24" s="185" t="s">
        <v>143</v>
      </c>
      <c r="F24" s="186">
        <v>12</v>
      </c>
      <c r="G24" s="187">
        <v>490</v>
      </c>
      <c r="H24" s="187"/>
      <c r="I24" s="188">
        <v>9</v>
      </c>
      <c r="J24" s="189">
        <v>2</v>
      </c>
      <c r="K24" s="45">
        <v>0.0625</v>
      </c>
      <c r="L24" s="13"/>
      <c r="M24" s="45">
        <v>0.3125</v>
      </c>
      <c r="N24" s="182">
        <v>6</v>
      </c>
      <c r="O24" s="183">
        <v>2</v>
      </c>
      <c r="P24" s="184" t="s">
        <v>154</v>
      </c>
      <c r="Q24" s="185" t="s">
        <v>145</v>
      </c>
      <c r="R24" s="186">
        <v>10</v>
      </c>
      <c r="S24" s="187"/>
      <c r="T24" s="187">
        <v>170</v>
      </c>
      <c r="U24" s="188">
        <v>9</v>
      </c>
      <c r="V24" s="189">
        <v>4</v>
      </c>
      <c r="W24" s="45">
        <v>-0.3125</v>
      </c>
    </row>
    <row r="25" spans="1:23" s="82" customFormat="1" ht="30" customHeight="1">
      <c r="A25" s="14"/>
      <c r="B25" s="111"/>
      <c r="C25" s="46"/>
      <c r="D25" s="14"/>
      <c r="E25" s="14"/>
      <c r="F25" s="14"/>
      <c r="G25" s="14"/>
      <c r="H25" s="14"/>
      <c r="I25" s="46"/>
      <c r="J25" s="111"/>
      <c r="K25" s="12"/>
      <c r="L25" s="29"/>
      <c r="M25" s="14"/>
      <c r="N25" s="111"/>
      <c r="O25" s="46"/>
      <c r="P25" s="14"/>
      <c r="Q25" s="14"/>
      <c r="R25" s="14"/>
      <c r="S25" s="14"/>
      <c r="T25" s="14"/>
      <c r="U25" s="46"/>
      <c r="V25" s="111"/>
      <c r="W25" s="14"/>
    </row>
    <row r="26" spans="1:23" s="82" customFormat="1" ht="15">
      <c r="A26" s="6"/>
      <c r="B26" s="105" t="s">
        <v>10</v>
      </c>
      <c r="C26" s="8"/>
      <c r="D26" s="7"/>
      <c r="E26" s="9" t="s">
        <v>29</v>
      </c>
      <c r="F26" s="1"/>
      <c r="G26" s="10" t="s">
        <v>12</v>
      </c>
      <c r="H26" s="10"/>
      <c r="I26" s="11" t="s">
        <v>30</v>
      </c>
      <c r="J26" s="113"/>
      <c r="K26" s="12"/>
      <c r="L26" s="13">
        <v>150</v>
      </c>
      <c r="M26" s="6"/>
      <c r="N26" s="105" t="s">
        <v>10</v>
      </c>
      <c r="O26" s="8"/>
      <c r="P26" s="7"/>
      <c r="Q26" s="9" t="s">
        <v>31</v>
      </c>
      <c r="R26" s="1"/>
      <c r="S26" s="10" t="s">
        <v>12</v>
      </c>
      <c r="T26" s="10"/>
      <c r="U26" s="11" t="s">
        <v>8</v>
      </c>
      <c r="V26" s="113"/>
      <c r="W26" s="12"/>
    </row>
    <row r="27" spans="1:23" s="82" customFormat="1" ht="12.75">
      <c r="A27" s="15"/>
      <c r="B27" s="106"/>
      <c r="C27" s="16"/>
      <c r="D27" s="17"/>
      <c r="E27" s="17"/>
      <c r="F27" s="17"/>
      <c r="G27" s="18" t="s">
        <v>15</v>
      </c>
      <c r="H27" s="18"/>
      <c r="I27" s="11" t="s">
        <v>32</v>
      </c>
      <c r="J27" s="113"/>
      <c r="K27" s="12"/>
      <c r="L27" s="13">
        <v>150</v>
      </c>
      <c r="M27" s="15"/>
      <c r="N27" s="106"/>
      <c r="O27" s="16"/>
      <c r="P27" s="17"/>
      <c r="Q27" s="17"/>
      <c r="R27" s="17"/>
      <c r="S27" s="18" t="s">
        <v>15</v>
      </c>
      <c r="T27" s="18"/>
      <c r="U27" s="11" t="s">
        <v>33</v>
      </c>
      <c r="V27" s="113"/>
      <c r="W27" s="12"/>
    </row>
    <row r="28" spans="1:23" s="82" customFormat="1" ht="4.5" customHeight="1">
      <c r="A28" s="19"/>
      <c r="B28" s="107"/>
      <c r="C28" s="20"/>
      <c r="D28" s="2"/>
      <c r="E28" s="21"/>
      <c r="F28" s="22"/>
      <c r="G28" s="23"/>
      <c r="H28" s="23"/>
      <c r="I28" s="20"/>
      <c r="J28" s="107"/>
      <c r="K28" s="24"/>
      <c r="L28" s="13"/>
      <c r="M28" s="19"/>
      <c r="N28" s="107"/>
      <c r="O28" s="20"/>
      <c r="P28" s="2"/>
      <c r="Q28" s="21"/>
      <c r="R28" s="22"/>
      <c r="S28" s="23"/>
      <c r="T28" s="23"/>
      <c r="U28" s="20"/>
      <c r="V28" s="107"/>
      <c r="W28" s="24"/>
    </row>
    <row r="29" spans="1:23" s="82" customFormat="1" ht="12.75" customHeight="1">
      <c r="A29" s="84"/>
      <c r="B29" s="148"/>
      <c r="C29" s="85"/>
      <c r="D29" s="86"/>
      <c r="E29" s="87" t="s">
        <v>1</v>
      </c>
      <c r="F29" s="171" t="s">
        <v>213</v>
      </c>
      <c r="H29" s="88"/>
      <c r="I29" s="89"/>
      <c r="J29" s="90"/>
      <c r="K29" s="91"/>
      <c r="L29" s="92"/>
      <c r="M29" s="84"/>
      <c r="N29" s="148"/>
      <c r="O29" s="85"/>
      <c r="P29" s="86"/>
      <c r="Q29" s="87" t="s">
        <v>1</v>
      </c>
      <c r="R29" s="171" t="s">
        <v>214</v>
      </c>
      <c r="T29" s="88"/>
      <c r="U29" s="89"/>
      <c r="V29" s="90"/>
      <c r="W29" s="91"/>
    </row>
    <row r="30" spans="1:23" s="82" customFormat="1" ht="12.75" customHeight="1">
      <c r="A30" s="84"/>
      <c r="B30" s="148"/>
      <c r="C30" s="85"/>
      <c r="D30" s="86"/>
      <c r="E30" s="93" t="s">
        <v>2</v>
      </c>
      <c r="F30" s="171" t="s">
        <v>215</v>
      </c>
      <c r="H30" s="94"/>
      <c r="I30" s="90"/>
      <c r="J30" s="90"/>
      <c r="K30" s="91"/>
      <c r="L30" s="92"/>
      <c r="M30" s="84"/>
      <c r="N30" s="148"/>
      <c r="O30" s="85"/>
      <c r="P30" s="86"/>
      <c r="Q30" s="93" t="s">
        <v>2</v>
      </c>
      <c r="R30" s="171" t="s">
        <v>216</v>
      </c>
      <c r="T30" s="94"/>
      <c r="U30" s="90"/>
      <c r="V30" s="90"/>
      <c r="W30" s="91"/>
    </row>
    <row r="31" spans="1:23" s="82" customFormat="1" ht="12.75" customHeight="1">
      <c r="A31" s="84"/>
      <c r="B31" s="148"/>
      <c r="C31" s="85"/>
      <c r="D31" s="86"/>
      <c r="E31" s="93" t="s">
        <v>3</v>
      </c>
      <c r="F31" s="171" t="s">
        <v>217</v>
      </c>
      <c r="H31" s="88"/>
      <c r="I31" s="90"/>
      <c r="J31" s="90"/>
      <c r="K31" s="91"/>
      <c r="L31" s="92"/>
      <c r="M31" s="84"/>
      <c r="N31" s="148"/>
      <c r="O31" s="85"/>
      <c r="P31" s="86"/>
      <c r="Q31" s="93" t="s">
        <v>3</v>
      </c>
      <c r="R31" s="171" t="s">
        <v>218</v>
      </c>
      <c r="T31" s="88"/>
      <c r="U31" s="90"/>
      <c r="V31" s="90"/>
      <c r="W31" s="91"/>
    </row>
    <row r="32" spans="1:23" s="82" customFormat="1" ht="12.75" customHeight="1">
      <c r="A32" s="84"/>
      <c r="B32" s="148"/>
      <c r="C32" s="85"/>
      <c r="D32" s="86"/>
      <c r="E32" s="87" t="s">
        <v>4</v>
      </c>
      <c r="F32" s="171" t="s">
        <v>219</v>
      </c>
      <c r="H32" s="88"/>
      <c r="I32" s="90"/>
      <c r="J32" s="90"/>
      <c r="K32" s="91"/>
      <c r="L32" s="92"/>
      <c r="M32" s="84"/>
      <c r="N32" s="148"/>
      <c r="O32" s="85"/>
      <c r="P32" s="86"/>
      <c r="Q32" s="87" t="s">
        <v>4</v>
      </c>
      <c r="R32" s="171" t="s">
        <v>220</v>
      </c>
      <c r="T32" s="88"/>
      <c r="U32" s="90"/>
      <c r="V32" s="90"/>
      <c r="W32" s="91"/>
    </row>
    <row r="33" spans="1:23" s="82" customFormat="1" ht="12.75" customHeight="1">
      <c r="A33" s="95" t="s">
        <v>1</v>
      </c>
      <c r="B33" s="172" t="s">
        <v>221</v>
      </c>
      <c r="C33" s="85"/>
      <c r="D33" s="86"/>
      <c r="F33" s="88"/>
      <c r="G33" s="87" t="s">
        <v>1</v>
      </c>
      <c r="H33" s="172" t="s">
        <v>222</v>
      </c>
      <c r="I33" s="96"/>
      <c r="J33" s="88"/>
      <c r="K33" s="91"/>
      <c r="L33" s="92"/>
      <c r="M33" s="95" t="s">
        <v>1</v>
      </c>
      <c r="N33" s="172" t="s">
        <v>223</v>
      </c>
      <c r="O33" s="85"/>
      <c r="P33" s="86"/>
      <c r="R33" s="88"/>
      <c r="S33" s="87" t="s">
        <v>1</v>
      </c>
      <c r="T33" s="172" t="s">
        <v>224</v>
      </c>
      <c r="U33" s="96"/>
      <c r="V33" s="88"/>
      <c r="W33" s="91"/>
    </row>
    <row r="34" spans="1:23" s="82" customFormat="1" ht="12.75" customHeight="1">
      <c r="A34" s="98" t="s">
        <v>2</v>
      </c>
      <c r="B34" s="172" t="s">
        <v>196</v>
      </c>
      <c r="C34" s="99"/>
      <c r="D34" s="86"/>
      <c r="F34" s="100"/>
      <c r="G34" s="93" t="s">
        <v>2</v>
      </c>
      <c r="H34" s="172" t="s">
        <v>225</v>
      </c>
      <c r="I34" s="96"/>
      <c r="J34" s="88"/>
      <c r="K34" s="91"/>
      <c r="L34" s="92"/>
      <c r="M34" s="98" t="s">
        <v>2</v>
      </c>
      <c r="N34" s="172" t="s">
        <v>226</v>
      </c>
      <c r="O34" s="99"/>
      <c r="P34" s="86"/>
      <c r="R34" s="100"/>
      <c r="S34" s="93" t="s">
        <v>2</v>
      </c>
      <c r="T34" s="172" t="s">
        <v>227</v>
      </c>
      <c r="U34" s="96"/>
      <c r="V34" s="88"/>
      <c r="W34" s="91"/>
    </row>
    <row r="35" spans="1:23" s="82" customFormat="1" ht="12.75" customHeight="1">
      <c r="A35" s="98" t="s">
        <v>3</v>
      </c>
      <c r="B35" s="172" t="s">
        <v>228</v>
      </c>
      <c r="C35" s="85"/>
      <c r="D35" s="86"/>
      <c r="F35" s="100"/>
      <c r="G35" s="93" t="s">
        <v>3</v>
      </c>
      <c r="H35" s="172" t="s">
        <v>229</v>
      </c>
      <c r="I35" s="96"/>
      <c r="J35" s="88"/>
      <c r="K35" s="91"/>
      <c r="L35" s="92"/>
      <c r="M35" s="98" t="s">
        <v>3</v>
      </c>
      <c r="N35" s="172" t="s">
        <v>230</v>
      </c>
      <c r="O35" s="85"/>
      <c r="P35" s="86"/>
      <c r="R35" s="100"/>
      <c r="S35" s="93" t="s">
        <v>3</v>
      </c>
      <c r="T35" s="172" t="s">
        <v>228</v>
      </c>
      <c r="U35" s="96"/>
      <c r="V35" s="88"/>
      <c r="W35" s="91"/>
    </row>
    <row r="36" spans="1:23" s="82" customFormat="1" ht="12.75" customHeight="1">
      <c r="A36" s="95" t="s">
        <v>4</v>
      </c>
      <c r="B36" s="172" t="s">
        <v>231</v>
      </c>
      <c r="C36" s="99"/>
      <c r="D36" s="86"/>
      <c r="F36" s="88"/>
      <c r="G36" s="87" t="s">
        <v>4</v>
      </c>
      <c r="H36" s="172" t="s">
        <v>232</v>
      </c>
      <c r="I36" s="173"/>
      <c r="J36" s="174" t="s">
        <v>142</v>
      </c>
      <c r="K36" s="175"/>
      <c r="L36" s="92"/>
      <c r="M36" s="95" t="s">
        <v>4</v>
      </c>
      <c r="N36" s="172" t="s">
        <v>233</v>
      </c>
      <c r="O36" s="99"/>
      <c r="P36" s="86"/>
      <c r="R36" s="88"/>
      <c r="S36" s="87" t="s">
        <v>4</v>
      </c>
      <c r="T36" s="172" t="s">
        <v>234</v>
      </c>
      <c r="U36" s="173"/>
      <c r="V36" s="174" t="s">
        <v>142</v>
      </c>
      <c r="W36" s="175"/>
    </row>
    <row r="37" spans="1:23" s="82" customFormat="1" ht="12.75" customHeight="1">
      <c r="A37" s="3"/>
      <c r="B37" s="99"/>
      <c r="C37" s="99"/>
      <c r="D37" s="86"/>
      <c r="E37" s="87" t="s">
        <v>1</v>
      </c>
      <c r="F37" s="171" t="s">
        <v>235</v>
      </c>
      <c r="H37" s="88"/>
      <c r="I37" s="176" t="s">
        <v>143</v>
      </c>
      <c r="J37" s="177" t="s">
        <v>236</v>
      </c>
      <c r="K37" s="175"/>
      <c r="L37" s="92"/>
      <c r="M37" s="3"/>
      <c r="N37" s="99"/>
      <c r="O37" s="99"/>
      <c r="P37" s="86"/>
      <c r="Q37" s="87" t="s">
        <v>1</v>
      </c>
      <c r="R37" s="171" t="s">
        <v>237</v>
      </c>
      <c r="T37" s="88"/>
      <c r="U37" s="176" t="s">
        <v>143</v>
      </c>
      <c r="V37" s="197" t="s">
        <v>238</v>
      </c>
      <c r="W37" s="175"/>
    </row>
    <row r="38" spans="1:23" s="82" customFormat="1" ht="12.75" customHeight="1">
      <c r="A38" s="84"/>
      <c r="B38" s="178" t="s">
        <v>144</v>
      </c>
      <c r="C38" s="85"/>
      <c r="D38" s="86"/>
      <c r="E38" s="93" t="s">
        <v>2</v>
      </c>
      <c r="F38" s="171" t="s">
        <v>239</v>
      </c>
      <c r="H38" s="88"/>
      <c r="I38" s="176" t="s">
        <v>139</v>
      </c>
      <c r="J38" s="179" t="s">
        <v>236</v>
      </c>
      <c r="K38" s="175"/>
      <c r="L38" s="92"/>
      <c r="M38" s="84"/>
      <c r="N38" s="178" t="s">
        <v>144</v>
      </c>
      <c r="O38" s="85"/>
      <c r="P38" s="86"/>
      <c r="Q38" s="93" t="s">
        <v>2</v>
      </c>
      <c r="R38" s="171" t="s">
        <v>240</v>
      </c>
      <c r="T38" s="88"/>
      <c r="U38" s="176" t="s">
        <v>139</v>
      </c>
      <c r="V38" s="198" t="s">
        <v>241</v>
      </c>
      <c r="W38" s="175"/>
    </row>
    <row r="39" spans="1:23" s="82" customFormat="1" ht="12.75" customHeight="1">
      <c r="A39" s="84"/>
      <c r="B39" s="148" t="s">
        <v>242</v>
      </c>
      <c r="C39" s="85"/>
      <c r="D39" s="86"/>
      <c r="E39" s="93" t="s">
        <v>3</v>
      </c>
      <c r="F39" s="171" t="s">
        <v>243</v>
      </c>
      <c r="H39" s="97"/>
      <c r="I39" s="176" t="s">
        <v>145</v>
      </c>
      <c r="J39" s="179" t="s">
        <v>244</v>
      </c>
      <c r="K39" s="175"/>
      <c r="L39" s="92"/>
      <c r="M39" s="84"/>
      <c r="N39" s="148" t="s">
        <v>245</v>
      </c>
      <c r="O39" s="85"/>
      <c r="P39" s="86"/>
      <c r="Q39" s="93" t="s">
        <v>3</v>
      </c>
      <c r="R39" s="171" t="s">
        <v>246</v>
      </c>
      <c r="T39" s="97"/>
      <c r="U39" s="176" t="s">
        <v>145</v>
      </c>
      <c r="V39" s="179" t="s">
        <v>247</v>
      </c>
      <c r="W39" s="175"/>
    </row>
    <row r="40" spans="1:23" s="82" customFormat="1" ht="12.75" customHeight="1">
      <c r="A40" s="101"/>
      <c r="B40" s="102"/>
      <c r="C40" s="102"/>
      <c r="D40" s="86"/>
      <c r="E40" s="87" t="s">
        <v>4</v>
      </c>
      <c r="F40" s="172" t="s">
        <v>248</v>
      </c>
      <c r="H40" s="102"/>
      <c r="I40" s="180" t="s">
        <v>146</v>
      </c>
      <c r="J40" s="179" t="s">
        <v>249</v>
      </c>
      <c r="K40" s="181"/>
      <c r="L40" s="103"/>
      <c r="M40" s="101"/>
      <c r="N40" s="102"/>
      <c r="O40" s="102"/>
      <c r="P40" s="86"/>
      <c r="Q40" s="87" t="s">
        <v>4</v>
      </c>
      <c r="R40" s="172" t="s">
        <v>250</v>
      </c>
      <c r="T40" s="102"/>
      <c r="U40" s="180" t="s">
        <v>146</v>
      </c>
      <c r="V40" s="179" t="s">
        <v>247</v>
      </c>
      <c r="W40" s="181"/>
    </row>
    <row r="41" spans="1:23" ht="4.5" customHeight="1">
      <c r="A41" s="30"/>
      <c r="B41" s="108"/>
      <c r="C41" s="31"/>
      <c r="D41" s="5"/>
      <c r="E41" s="32"/>
      <c r="F41" s="33"/>
      <c r="G41" s="34"/>
      <c r="H41" s="34"/>
      <c r="I41" s="31"/>
      <c r="J41" s="108"/>
      <c r="K41" s="35"/>
      <c r="M41" s="30"/>
      <c r="N41" s="108"/>
      <c r="O41" s="31"/>
      <c r="P41" s="5"/>
      <c r="Q41" s="32"/>
      <c r="R41" s="33"/>
      <c r="S41" s="34"/>
      <c r="T41" s="34"/>
      <c r="U41" s="31"/>
      <c r="V41" s="108"/>
      <c r="W41" s="35"/>
    </row>
    <row r="42" spans="1:23" ht="12.75" customHeight="1">
      <c r="A42" s="36"/>
      <c r="B42" s="109" t="s">
        <v>18</v>
      </c>
      <c r="C42" s="37"/>
      <c r="D42" s="38" t="s">
        <v>19</v>
      </c>
      <c r="E42" s="38" t="s">
        <v>20</v>
      </c>
      <c r="F42" s="38" t="s">
        <v>21</v>
      </c>
      <c r="G42" s="39" t="s">
        <v>22</v>
      </c>
      <c r="H42" s="40"/>
      <c r="I42" s="37" t="s">
        <v>23</v>
      </c>
      <c r="J42" s="109" t="s">
        <v>18</v>
      </c>
      <c r="K42" s="36" t="s">
        <v>24</v>
      </c>
      <c r="L42" s="13">
        <v>150</v>
      </c>
      <c r="M42" s="36"/>
      <c r="N42" s="109" t="s">
        <v>18</v>
      </c>
      <c r="O42" s="37"/>
      <c r="P42" s="38" t="s">
        <v>19</v>
      </c>
      <c r="Q42" s="38" t="s">
        <v>20</v>
      </c>
      <c r="R42" s="38" t="s">
        <v>21</v>
      </c>
      <c r="S42" s="39" t="s">
        <v>22</v>
      </c>
      <c r="T42" s="40"/>
      <c r="U42" s="37" t="s">
        <v>23</v>
      </c>
      <c r="V42" s="109" t="s">
        <v>18</v>
      </c>
      <c r="W42" s="36" t="s">
        <v>24</v>
      </c>
    </row>
    <row r="43" spans="1:23" ht="12.75">
      <c r="A43" s="41" t="s">
        <v>24</v>
      </c>
      <c r="B43" s="110" t="s">
        <v>25</v>
      </c>
      <c r="C43" s="42" t="s">
        <v>26</v>
      </c>
      <c r="D43" s="43" t="s">
        <v>27</v>
      </c>
      <c r="E43" s="43" t="s">
        <v>28</v>
      </c>
      <c r="F43" s="43"/>
      <c r="G43" s="44" t="s">
        <v>26</v>
      </c>
      <c r="H43" s="44" t="s">
        <v>23</v>
      </c>
      <c r="I43" s="42"/>
      <c r="J43" s="110" t="s">
        <v>25</v>
      </c>
      <c r="K43" s="41"/>
      <c r="L43" s="13">
        <v>150</v>
      </c>
      <c r="M43" s="41" t="s">
        <v>24</v>
      </c>
      <c r="N43" s="110" t="s">
        <v>25</v>
      </c>
      <c r="O43" s="42" t="s">
        <v>26</v>
      </c>
      <c r="P43" s="43" t="s">
        <v>27</v>
      </c>
      <c r="Q43" s="43" t="s">
        <v>28</v>
      </c>
      <c r="R43" s="43"/>
      <c r="S43" s="44" t="s">
        <v>26</v>
      </c>
      <c r="T43" s="44" t="s">
        <v>23</v>
      </c>
      <c r="U43" s="42"/>
      <c r="V43" s="110" t="s">
        <v>25</v>
      </c>
      <c r="W43" s="41"/>
    </row>
    <row r="44" spans="1:23" ht="16.5" customHeight="1">
      <c r="A44" s="45">
        <v>5.875</v>
      </c>
      <c r="B44" s="182">
        <v>10</v>
      </c>
      <c r="C44" s="183">
        <v>6</v>
      </c>
      <c r="D44" s="184" t="s">
        <v>155</v>
      </c>
      <c r="E44" s="185" t="s">
        <v>146</v>
      </c>
      <c r="F44" s="186">
        <v>6</v>
      </c>
      <c r="G44" s="187">
        <v>200</v>
      </c>
      <c r="H44" s="187"/>
      <c r="I44" s="188">
        <v>7</v>
      </c>
      <c r="J44" s="189">
        <v>0</v>
      </c>
      <c r="K44" s="45">
        <v>-5.875</v>
      </c>
      <c r="L44" s="13"/>
      <c r="M44" s="45">
        <v>5.03125</v>
      </c>
      <c r="N44" s="182">
        <v>7</v>
      </c>
      <c r="O44" s="183">
        <v>6</v>
      </c>
      <c r="P44" s="184" t="s">
        <v>149</v>
      </c>
      <c r="Q44" s="185" t="s">
        <v>139</v>
      </c>
      <c r="R44" s="186">
        <v>10</v>
      </c>
      <c r="S44" s="187">
        <v>630</v>
      </c>
      <c r="T44" s="187"/>
      <c r="U44" s="188">
        <v>7</v>
      </c>
      <c r="V44" s="189">
        <v>3</v>
      </c>
      <c r="W44" s="45">
        <v>-5.03125</v>
      </c>
    </row>
    <row r="45" spans="1:23" ht="16.5" customHeight="1">
      <c r="A45" s="45">
        <v>-3.0625</v>
      </c>
      <c r="B45" s="182">
        <v>0</v>
      </c>
      <c r="C45" s="183">
        <v>1</v>
      </c>
      <c r="D45" s="184" t="s">
        <v>156</v>
      </c>
      <c r="E45" s="185" t="s">
        <v>143</v>
      </c>
      <c r="F45" s="186">
        <v>7</v>
      </c>
      <c r="G45" s="187"/>
      <c r="H45" s="187">
        <v>150</v>
      </c>
      <c r="I45" s="188">
        <v>12</v>
      </c>
      <c r="J45" s="189">
        <v>10</v>
      </c>
      <c r="K45" s="45">
        <v>3.0625</v>
      </c>
      <c r="L45" s="13"/>
      <c r="M45" s="45">
        <v>-4.625</v>
      </c>
      <c r="N45" s="182">
        <v>4</v>
      </c>
      <c r="O45" s="191">
        <v>1</v>
      </c>
      <c r="P45" s="192" t="s">
        <v>160</v>
      </c>
      <c r="Q45" s="193" t="s">
        <v>143</v>
      </c>
      <c r="R45" s="194">
        <v>10</v>
      </c>
      <c r="S45" s="195">
        <v>200</v>
      </c>
      <c r="T45" s="195"/>
      <c r="U45" s="196">
        <v>12</v>
      </c>
      <c r="V45" s="189">
        <v>6</v>
      </c>
      <c r="W45" s="45">
        <v>4.625</v>
      </c>
    </row>
    <row r="46" spans="1:23" ht="16.5" customHeight="1">
      <c r="A46" s="45">
        <v>3.6875</v>
      </c>
      <c r="B46" s="182">
        <v>8</v>
      </c>
      <c r="C46" s="183">
        <v>2</v>
      </c>
      <c r="D46" s="184" t="s">
        <v>162</v>
      </c>
      <c r="E46" s="185" t="s">
        <v>143</v>
      </c>
      <c r="F46" s="186">
        <v>8</v>
      </c>
      <c r="G46" s="187">
        <v>90</v>
      </c>
      <c r="H46" s="187"/>
      <c r="I46" s="188">
        <v>10</v>
      </c>
      <c r="J46" s="189">
        <v>2</v>
      </c>
      <c r="K46" s="45">
        <v>-3.6875</v>
      </c>
      <c r="L46" s="13"/>
      <c r="M46" s="45">
        <v>5.5625</v>
      </c>
      <c r="N46" s="182">
        <v>10</v>
      </c>
      <c r="O46" s="183">
        <v>2</v>
      </c>
      <c r="P46" s="184" t="s">
        <v>149</v>
      </c>
      <c r="Q46" s="185" t="s">
        <v>139</v>
      </c>
      <c r="R46" s="186">
        <v>11</v>
      </c>
      <c r="S46" s="187">
        <v>660</v>
      </c>
      <c r="T46" s="187"/>
      <c r="U46" s="188">
        <v>10</v>
      </c>
      <c r="V46" s="189">
        <v>0</v>
      </c>
      <c r="W46" s="45">
        <v>-5.5625</v>
      </c>
    </row>
    <row r="47" spans="1:23" ht="16.5" customHeight="1">
      <c r="A47" s="45">
        <v>-1.5625</v>
      </c>
      <c r="B47" s="182">
        <v>3</v>
      </c>
      <c r="C47" s="183">
        <v>4</v>
      </c>
      <c r="D47" s="184" t="s">
        <v>164</v>
      </c>
      <c r="E47" s="185" t="s">
        <v>139</v>
      </c>
      <c r="F47" s="186">
        <v>9</v>
      </c>
      <c r="G47" s="187"/>
      <c r="H47" s="187">
        <v>100</v>
      </c>
      <c r="I47" s="188">
        <v>8</v>
      </c>
      <c r="J47" s="189">
        <v>7</v>
      </c>
      <c r="K47" s="45">
        <v>1.5625</v>
      </c>
      <c r="L47" s="13"/>
      <c r="M47" s="45">
        <v>-5.09375</v>
      </c>
      <c r="N47" s="182">
        <v>2</v>
      </c>
      <c r="O47" s="183">
        <v>4</v>
      </c>
      <c r="P47" s="184" t="s">
        <v>148</v>
      </c>
      <c r="Q47" s="185" t="s">
        <v>139</v>
      </c>
      <c r="R47" s="186">
        <v>10</v>
      </c>
      <c r="S47" s="187">
        <v>180</v>
      </c>
      <c r="T47" s="187"/>
      <c r="U47" s="188">
        <v>8</v>
      </c>
      <c r="V47" s="189">
        <v>8</v>
      </c>
      <c r="W47" s="45">
        <v>5.09375</v>
      </c>
    </row>
    <row r="48" spans="1:23" ht="16.5" customHeight="1">
      <c r="A48" s="45">
        <v>-1.5625</v>
      </c>
      <c r="B48" s="182">
        <v>3</v>
      </c>
      <c r="C48" s="183">
        <v>5</v>
      </c>
      <c r="D48" s="184" t="s">
        <v>149</v>
      </c>
      <c r="E48" s="185" t="s">
        <v>143</v>
      </c>
      <c r="F48" s="186">
        <v>7</v>
      </c>
      <c r="G48" s="187"/>
      <c r="H48" s="187">
        <v>100</v>
      </c>
      <c r="I48" s="188">
        <v>9</v>
      </c>
      <c r="J48" s="189">
        <v>7</v>
      </c>
      <c r="K48" s="45">
        <v>1.5625</v>
      </c>
      <c r="L48" s="13"/>
      <c r="M48" s="45">
        <v>-9.3125</v>
      </c>
      <c r="N48" s="182">
        <v>0</v>
      </c>
      <c r="O48" s="183">
        <v>5</v>
      </c>
      <c r="P48" s="184" t="s">
        <v>159</v>
      </c>
      <c r="Q48" s="185" t="s">
        <v>143</v>
      </c>
      <c r="R48" s="186">
        <v>8</v>
      </c>
      <c r="S48" s="187"/>
      <c r="T48" s="187">
        <v>100</v>
      </c>
      <c r="U48" s="188">
        <v>9</v>
      </c>
      <c r="V48" s="189">
        <v>10</v>
      </c>
      <c r="W48" s="45">
        <v>9.3125</v>
      </c>
    </row>
    <row r="49" spans="1:23" ht="16.5" customHeight="1">
      <c r="A49" s="45">
        <v>0.21875</v>
      </c>
      <c r="B49" s="182">
        <v>6</v>
      </c>
      <c r="C49" s="183">
        <v>3</v>
      </c>
      <c r="D49" s="184" t="s">
        <v>156</v>
      </c>
      <c r="E49" s="185" t="s">
        <v>143</v>
      </c>
      <c r="F49" s="186">
        <v>9</v>
      </c>
      <c r="G49" s="187"/>
      <c r="H49" s="187">
        <v>50</v>
      </c>
      <c r="I49" s="188">
        <v>11</v>
      </c>
      <c r="J49" s="189">
        <v>4</v>
      </c>
      <c r="K49" s="45">
        <v>-0.21875</v>
      </c>
      <c r="L49" s="13"/>
      <c r="M49" s="45">
        <v>5.03125</v>
      </c>
      <c r="N49" s="182">
        <v>7</v>
      </c>
      <c r="O49" s="183">
        <v>3</v>
      </c>
      <c r="P49" s="190" t="s">
        <v>149</v>
      </c>
      <c r="Q49" s="185" t="s">
        <v>139</v>
      </c>
      <c r="R49" s="186">
        <v>10</v>
      </c>
      <c r="S49" s="187">
        <v>630</v>
      </c>
      <c r="T49" s="187"/>
      <c r="U49" s="188">
        <v>11</v>
      </c>
      <c r="V49" s="189">
        <v>3</v>
      </c>
      <c r="W49" s="45">
        <v>-5.03125</v>
      </c>
    </row>
    <row r="50" spans="1:23" s="82" customFormat="1" ht="9.75" customHeight="1">
      <c r="A50" s="14"/>
      <c r="B50" s="111"/>
      <c r="C50" s="46"/>
      <c r="D50" s="14"/>
      <c r="E50" s="14"/>
      <c r="F50" s="14"/>
      <c r="G50" s="14"/>
      <c r="H50" s="14"/>
      <c r="I50" s="46"/>
      <c r="J50" s="111"/>
      <c r="K50" s="14"/>
      <c r="L50" s="29"/>
      <c r="M50" s="14"/>
      <c r="N50" s="111"/>
      <c r="O50" s="46"/>
      <c r="P50" s="14"/>
      <c r="Q50" s="14"/>
      <c r="R50" s="14"/>
      <c r="S50" s="14"/>
      <c r="T50" s="14"/>
      <c r="U50" s="46"/>
      <c r="V50" s="111"/>
      <c r="W50" s="14"/>
    </row>
    <row r="51" spans="1:23" s="82" customFormat="1" ht="15">
      <c r="A51" s="6"/>
      <c r="B51" s="105" t="s">
        <v>10</v>
      </c>
      <c r="C51" s="8"/>
      <c r="D51" s="7"/>
      <c r="E51" s="9" t="s">
        <v>34</v>
      </c>
      <c r="F51" s="1"/>
      <c r="G51" s="10" t="s">
        <v>12</v>
      </c>
      <c r="H51" s="10"/>
      <c r="I51" s="11" t="s">
        <v>13</v>
      </c>
      <c r="J51" s="113"/>
      <c r="K51" s="12"/>
      <c r="L51" s="13">
        <v>150</v>
      </c>
      <c r="M51" s="6"/>
      <c r="N51" s="105" t="s">
        <v>10</v>
      </c>
      <c r="O51" s="8"/>
      <c r="P51" s="7"/>
      <c r="Q51" s="9" t="s">
        <v>35</v>
      </c>
      <c r="R51" s="1"/>
      <c r="S51" s="10" t="s">
        <v>12</v>
      </c>
      <c r="T51" s="10"/>
      <c r="U51" s="11" t="s">
        <v>7</v>
      </c>
      <c r="V51" s="113"/>
      <c r="W51" s="12"/>
    </row>
    <row r="52" spans="1:23" s="82" customFormat="1" ht="12.75">
      <c r="A52" s="15"/>
      <c r="B52" s="106"/>
      <c r="C52" s="16"/>
      <c r="D52" s="17"/>
      <c r="E52" s="17"/>
      <c r="F52" s="17"/>
      <c r="G52" s="18" t="s">
        <v>15</v>
      </c>
      <c r="H52" s="18"/>
      <c r="I52" s="11" t="s">
        <v>17</v>
      </c>
      <c r="J52" s="113"/>
      <c r="K52" s="12"/>
      <c r="L52" s="13">
        <v>150</v>
      </c>
      <c r="M52" s="15"/>
      <c r="N52" s="106"/>
      <c r="O52" s="16"/>
      <c r="P52" s="17"/>
      <c r="Q52" s="17"/>
      <c r="R52" s="17"/>
      <c r="S52" s="18" t="s">
        <v>15</v>
      </c>
      <c r="T52" s="18"/>
      <c r="U52" s="11" t="s">
        <v>32</v>
      </c>
      <c r="V52" s="113"/>
      <c r="W52" s="12"/>
    </row>
    <row r="53" spans="1:23" s="82" customFormat="1" ht="4.5" customHeight="1">
      <c r="A53" s="19"/>
      <c r="B53" s="107"/>
      <c r="C53" s="20"/>
      <c r="D53" s="2"/>
      <c r="E53" s="21"/>
      <c r="F53" s="22"/>
      <c r="G53" s="23"/>
      <c r="H53" s="23"/>
      <c r="I53" s="20"/>
      <c r="J53" s="107"/>
      <c r="K53" s="24"/>
      <c r="L53" s="13"/>
      <c r="M53" s="19"/>
      <c r="N53" s="107"/>
      <c r="O53" s="20"/>
      <c r="P53" s="2"/>
      <c r="Q53" s="21"/>
      <c r="R53" s="22"/>
      <c r="S53" s="23"/>
      <c r="T53" s="23"/>
      <c r="U53" s="20"/>
      <c r="V53" s="107"/>
      <c r="W53" s="24"/>
    </row>
    <row r="54" spans="1:23" s="82" customFormat="1" ht="12.75" customHeight="1">
      <c r="A54" s="84"/>
      <c r="B54" s="148"/>
      <c r="C54" s="85"/>
      <c r="D54" s="86"/>
      <c r="E54" s="87" t="s">
        <v>1</v>
      </c>
      <c r="F54" s="171" t="s">
        <v>251</v>
      </c>
      <c r="H54" s="88"/>
      <c r="I54" s="89"/>
      <c r="J54" s="90"/>
      <c r="K54" s="91"/>
      <c r="L54" s="92"/>
      <c r="M54" s="84"/>
      <c r="N54" s="148"/>
      <c r="O54" s="85"/>
      <c r="P54" s="86"/>
      <c r="Q54" s="87" t="s">
        <v>1</v>
      </c>
      <c r="R54" s="171" t="s">
        <v>252</v>
      </c>
      <c r="T54" s="88"/>
      <c r="U54" s="89"/>
      <c r="V54" s="90"/>
      <c r="W54" s="91"/>
    </row>
    <row r="55" spans="1:23" s="82" customFormat="1" ht="12.75" customHeight="1">
      <c r="A55" s="84"/>
      <c r="B55" s="148"/>
      <c r="C55" s="85"/>
      <c r="D55" s="86"/>
      <c r="E55" s="93" t="s">
        <v>2</v>
      </c>
      <c r="F55" s="171" t="s">
        <v>253</v>
      </c>
      <c r="H55" s="94"/>
      <c r="I55" s="90"/>
      <c r="J55" s="90"/>
      <c r="K55" s="91"/>
      <c r="L55" s="92"/>
      <c r="M55" s="84"/>
      <c r="N55" s="148"/>
      <c r="O55" s="85"/>
      <c r="P55" s="86"/>
      <c r="Q55" s="93" t="s">
        <v>2</v>
      </c>
      <c r="R55" s="171" t="s">
        <v>254</v>
      </c>
      <c r="T55" s="94"/>
      <c r="U55" s="90"/>
      <c r="V55" s="90"/>
      <c r="W55" s="91"/>
    </row>
    <row r="56" spans="1:23" s="82" customFormat="1" ht="12.75" customHeight="1">
      <c r="A56" s="84"/>
      <c r="B56" s="148"/>
      <c r="C56" s="85"/>
      <c r="D56" s="86"/>
      <c r="E56" s="93" t="s">
        <v>3</v>
      </c>
      <c r="F56" s="171" t="s">
        <v>255</v>
      </c>
      <c r="H56" s="88"/>
      <c r="I56" s="90"/>
      <c r="J56" s="90"/>
      <c r="K56" s="91"/>
      <c r="L56" s="92"/>
      <c r="M56" s="84"/>
      <c r="N56" s="148"/>
      <c r="O56" s="85"/>
      <c r="P56" s="86"/>
      <c r="Q56" s="93" t="s">
        <v>3</v>
      </c>
      <c r="R56" s="171" t="s">
        <v>256</v>
      </c>
      <c r="T56" s="88"/>
      <c r="U56" s="90"/>
      <c r="V56" s="90"/>
      <c r="W56" s="91"/>
    </row>
    <row r="57" spans="1:23" s="82" customFormat="1" ht="12.75" customHeight="1">
      <c r="A57" s="84"/>
      <c r="B57" s="148"/>
      <c r="C57" s="85"/>
      <c r="D57" s="86"/>
      <c r="E57" s="87" t="s">
        <v>4</v>
      </c>
      <c r="F57" s="171" t="s">
        <v>257</v>
      </c>
      <c r="H57" s="88"/>
      <c r="I57" s="90"/>
      <c r="J57" s="90"/>
      <c r="K57" s="91"/>
      <c r="L57" s="92"/>
      <c r="M57" s="84"/>
      <c r="N57" s="148"/>
      <c r="O57" s="85"/>
      <c r="P57" s="86"/>
      <c r="Q57" s="87" t="s">
        <v>4</v>
      </c>
      <c r="R57" s="171" t="s">
        <v>258</v>
      </c>
      <c r="T57" s="88"/>
      <c r="U57" s="90"/>
      <c r="V57" s="90"/>
      <c r="W57" s="91"/>
    </row>
    <row r="58" spans="1:23" s="82" customFormat="1" ht="12.75" customHeight="1">
      <c r="A58" s="95" t="s">
        <v>1</v>
      </c>
      <c r="B58" s="172" t="s">
        <v>222</v>
      </c>
      <c r="C58" s="85"/>
      <c r="D58" s="86"/>
      <c r="F58" s="88"/>
      <c r="G58" s="87" t="s">
        <v>1</v>
      </c>
      <c r="H58" s="172" t="s">
        <v>259</v>
      </c>
      <c r="I58" s="96"/>
      <c r="J58" s="88"/>
      <c r="K58" s="91"/>
      <c r="L58" s="92"/>
      <c r="M58" s="95" t="s">
        <v>1</v>
      </c>
      <c r="N58" s="172" t="s">
        <v>260</v>
      </c>
      <c r="O58" s="85"/>
      <c r="P58" s="86"/>
      <c r="R58" s="88"/>
      <c r="S58" s="87" t="s">
        <v>1</v>
      </c>
      <c r="T58" s="172" t="s">
        <v>261</v>
      </c>
      <c r="U58" s="96"/>
      <c r="V58" s="88"/>
      <c r="W58" s="91"/>
    </row>
    <row r="59" spans="1:23" s="82" customFormat="1" ht="12.75" customHeight="1">
      <c r="A59" s="98" t="s">
        <v>2</v>
      </c>
      <c r="B59" s="172" t="s">
        <v>262</v>
      </c>
      <c r="C59" s="99"/>
      <c r="D59" s="86"/>
      <c r="F59" s="100"/>
      <c r="G59" s="93" t="s">
        <v>2</v>
      </c>
      <c r="H59" s="172" t="s">
        <v>263</v>
      </c>
      <c r="I59" s="96"/>
      <c r="J59" s="88"/>
      <c r="K59" s="91"/>
      <c r="L59" s="92"/>
      <c r="M59" s="98" t="s">
        <v>2</v>
      </c>
      <c r="N59" s="172" t="s">
        <v>203</v>
      </c>
      <c r="O59" s="99"/>
      <c r="P59" s="86"/>
      <c r="R59" s="100"/>
      <c r="S59" s="93" t="s">
        <v>2</v>
      </c>
      <c r="T59" s="172" t="s">
        <v>264</v>
      </c>
      <c r="U59" s="96"/>
      <c r="V59" s="88"/>
      <c r="W59" s="91"/>
    </row>
    <row r="60" spans="1:23" s="82" customFormat="1" ht="12.75" customHeight="1">
      <c r="A60" s="98" t="s">
        <v>3</v>
      </c>
      <c r="B60" s="172" t="s">
        <v>265</v>
      </c>
      <c r="C60" s="85"/>
      <c r="D60" s="86"/>
      <c r="F60" s="100"/>
      <c r="G60" s="93" t="s">
        <v>3</v>
      </c>
      <c r="H60" s="172" t="s">
        <v>266</v>
      </c>
      <c r="I60" s="96"/>
      <c r="J60" s="88"/>
      <c r="K60" s="91"/>
      <c r="L60" s="92"/>
      <c r="M60" s="98" t="s">
        <v>3</v>
      </c>
      <c r="N60" s="172" t="s">
        <v>267</v>
      </c>
      <c r="O60" s="85"/>
      <c r="P60" s="86"/>
      <c r="R60" s="100"/>
      <c r="S60" s="93" t="s">
        <v>3</v>
      </c>
      <c r="T60" s="172" t="s">
        <v>268</v>
      </c>
      <c r="U60" s="96"/>
      <c r="V60" s="88"/>
      <c r="W60" s="91"/>
    </row>
    <row r="61" spans="1:23" s="82" customFormat="1" ht="12.75" customHeight="1">
      <c r="A61" s="95" t="s">
        <v>4</v>
      </c>
      <c r="B61" s="172" t="s">
        <v>266</v>
      </c>
      <c r="C61" s="99"/>
      <c r="D61" s="86"/>
      <c r="F61" s="88"/>
      <c r="G61" s="87" t="s">
        <v>4</v>
      </c>
      <c r="H61" s="172" t="s">
        <v>269</v>
      </c>
      <c r="I61" s="173"/>
      <c r="J61" s="174" t="s">
        <v>142</v>
      </c>
      <c r="K61" s="175"/>
      <c r="L61" s="92"/>
      <c r="M61" s="95" t="s">
        <v>4</v>
      </c>
      <c r="N61" s="172" t="s">
        <v>177</v>
      </c>
      <c r="O61" s="99"/>
      <c r="P61" s="86"/>
      <c r="R61" s="88"/>
      <c r="S61" s="87" t="s">
        <v>4</v>
      </c>
      <c r="T61" s="172" t="s">
        <v>270</v>
      </c>
      <c r="U61" s="173"/>
      <c r="V61" s="174" t="s">
        <v>142</v>
      </c>
      <c r="W61" s="175"/>
    </row>
    <row r="62" spans="1:23" s="82" customFormat="1" ht="12.75" customHeight="1">
      <c r="A62" s="3"/>
      <c r="B62" s="99"/>
      <c r="C62" s="99"/>
      <c r="D62" s="86"/>
      <c r="E62" s="87" t="s">
        <v>1</v>
      </c>
      <c r="F62" s="171" t="s">
        <v>271</v>
      </c>
      <c r="H62" s="88"/>
      <c r="I62" s="176" t="s">
        <v>143</v>
      </c>
      <c r="J62" s="197" t="s">
        <v>272</v>
      </c>
      <c r="K62" s="175"/>
      <c r="L62" s="92"/>
      <c r="M62" s="3"/>
      <c r="N62" s="99"/>
      <c r="O62" s="99"/>
      <c r="P62" s="86"/>
      <c r="Q62" s="87" t="s">
        <v>1</v>
      </c>
      <c r="R62" s="171" t="s">
        <v>273</v>
      </c>
      <c r="T62" s="88"/>
      <c r="U62" s="176" t="s">
        <v>143</v>
      </c>
      <c r="V62" s="177" t="s">
        <v>274</v>
      </c>
      <c r="W62" s="175"/>
    </row>
    <row r="63" spans="1:23" s="82" customFormat="1" ht="12.75" customHeight="1">
      <c r="A63" s="84"/>
      <c r="B63" s="178" t="s">
        <v>144</v>
      </c>
      <c r="C63" s="85"/>
      <c r="D63" s="86"/>
      <c r="E63" s="93" t="s">
        <v>2</v>
      </c>
      <c r="F63" s="171" t="s">
        <v>275</v>
      </c>
      <c r="H63" s="88"/>
      <c r="I63" s="176" t="s">
        <v>139</v>
      </c>
      <c r="J63" s="198" t="s">
        <v>272</v>
      </c>
      <c r="K63" s="175"/>
      <c r="L63" s="92"/>
      <c r="M63" s="84"/>
      <c r="N63" s="178" t="s">
        <v>144</v>
      </c>
      <c r="O63" s="85"/>
      <c r="P63" s="86"/>
      <c r="Q63" s="93" t="s">
        <v>2</v>
      </c>
      <c r="R63" s="171" t="s">
        <v>186</v>
      </c>
      <c r="T63" s="88"/>
      <c r="U63" s="176" t="s">
        <v>139</v>
      </c>
      <c r="V63" s="179" t="s">
        <v>274</v>
      </c>
      <c r="W63" s="175"/>
    </row>
    <row r="64" spans="1:23" s="82" customFormat="1" ht="12.75" customHeight="1">
      <c r="A64" s="84"/>
      <c r="B64" s="148" t="s">
        <v>276</v>
      </c>
      <c r="C64" s="85"/>
      <c r="D64" s="86"/>
      <c r="E64" s="93" t="s">
        <v>3</v>
      </c>
      <c r="F64" s="171" t="s">
        <v>277</v>
      </c>
      <c r="H64" s="97"/>
      <c r="I64" s="176" t="s">
        <v>145</v>
      </c>
      <c r="J64" s="179" t="s">
        <v>278</v>
      </c>
      <c r="K64" s="175"/>
      <c r="L64" s="92"/>
      <c r="M64" s="84"/>
      <c r="N64" s="148" t="s">
        <v>279</v>
      </c>
      <c r="O64" s="85"/>
      <c r="P64" s="86"/>
      <c r="Q64" s="93" t="s">
        <v>3</v>
      </c>
      <c r="R64" s="171" t="s">
        <v>280</v>
      </c>
      <c r="T64" s="97"/>
      <c r="U64" s="176" t="s">
        <v>145</v>
      </c>
      <c r="V64" s="179" t="s">
        <v>281</v>
      </c>
      <c r="W64" s="175"/>
    </row>
    <row r="65" spans="1:23" s="82" customFormat="1" ht="12.75" customHeight="1">
      <c r="A65" s="101"/>
      <c r="B65" s="102"/>
      <c r="C65" s="102"/>
      <c r="D65" s="86"/>
      <c r="E65" s="87" t="s">
        <v>4</v>
      </c>
      <c r="F65" s="172" t="s">
        <v>282</v>
      </c>
      <c r="H65" s="102"/>
      <c r="I65" s="180" t="s">
        <v>146</v>
      </c>
      <c r="J65" s="179" t="s">
        <v>278</v>
      </c>
      <c r="K65" s="181"/>
      <c r="L65" s="103"/>
      <c r="M65" s="101"/>
      <c r="N65" s="102"/>
      <c r="O65" s="102"/>
      <c r="P65" s="86"/>
      <c r="Q65" s="87" t="s">
        <v>4</v>
      </c>
      <c r="R65" s="172" t="s">
        <v>283</v>
      </c>
      <c r="T65" s="102"/>
      <c r="U65" s="180" t="s">
        <v>146</v>
      </c>
      <c r="V65" s="179" t="s">
        <v>281</v>
      </c>
      <c r="W65" s="181"/>
    </row>
    <row r="66" spans="1:23" ht="4.5" customHeight="1">
      <c r="A66" s="30"/>
      <c r="B66" s="108"/>
      <c r="C66" s="31"/>
      <c r="D66" s="5"/>
      <c r="E66" s="32"/>
      <c r="F66" s="33"/>
      <c r="G66" s="34"/>
      <c r="H66" s="34"/>
      <c r="I66" s="31"/>
      <c r="J66" s="108"/>
      <c r="K66" s="35"/>
      <c r="M66" s="30"/>
      <c r="N66" s="108"/>
      <c r="O66" s="31"/>
      <c r="P66" s="5"/>
      <c r="Q66" s="32"/>
      <c r="R66" s="33"/>
      <c r="S66" s="34"/>
      <c r="T66" s="34"/>
      <c r="U66" s="31"/>
      <c r="V66" s="108"/>
      <c r="W66" s="35"/>
    </row>
    <row r="67" spans="1:23" ht="12.75" customHeight="1">
      <c r="A67" s="36"/>
      <c r="B67" s="109" t="s">
        <v>18</v>
      </c>
      <c r="C67" s="37"/>
      <c r="D67" s="38" t="s">
        <v>19</v>
      </c>
      <c r="E67" s="38" t="s">
        <v>20</v>
      </c>
      <c r="F67" s="38" t="s">
        <v>21</v>
      </c>
      <c r="G67" s="39" t="s">
        <v>22</v>
      </c>
      <c r="H67" s="40"/>
      <c r="I67" s="37" t="s">
        <v>23</v>
      </c>
      <c r="J67" s="109" t="s">
        <v>18</v>
      </c>
      <c r="K67" s="36" t="s">
        <v>24</v>
      </c>
      <c r="L67" s="13">
        <v>150</v>
      </c>
      <c r="M67" s="36"/>
      <c r="N67" s="109" t="s">
        <v>18</v>
      </c>
      <c r="O67" s="37"/>
      <c r="P67" s="38" t="s">
        <v>19</v>
      </c>
      <c r="Q67" s="38" t="s">
        <v>20</v>
      </c>
      <c r="R67" s="38" t="s">
        <v>21</v>
      </c>
      <c r="S67" s="39" t="s">
        <v>22</v>
      </c>
      <c r="T67" s="40"/>
      <c r="U67" s="37" t="s">
        <v>23</v>
      </c>
      <c r="V67" s="109" t="s">
        <v>18</v>
      </c>
      <c r="W67" s="36" t="s">
        <v>24</v>
      </c>
    </row>
    <row r="68" spans="1:23" ht="12.75">
      <c r="A68" s="41" t="s">
        <v>24</v>
      </c>
      <c r="B68" s="110" t="s">
        <v>25</v>
      </c>
      <c r="C68" s="42" t="s">
        <v>26</v>
      </c>
      <c r="D68" s="43" t="s">
        <v>27</v>
      </c>
      <c r="E68" s="43" t="s">
        <v>28</v>
      </c>
      <c r="F68" s="43"/>
      <c r="G68" s="44" t="s">
        <v>26</v>
      </c>
      <c r="H68" s="44" t="s">
        <v>23</v>
      </c>
      <c r="I68" s="42"/>
      <c r="J68" s="110" t="s">
        <v>25</v>
      </c>
      <c r="K68" s="41"/>
      <c r="L68" s="13">
        <v>150</v>
      </c>
      <c r="M68" s="41" t="s">
        <v>24</v>
      </c>
      <c r="N68" s="110" t="s">
        <v>25</v>
      </c>
      <c r="O68" s="42" t="s">
        <v>26</v>
      </c>
      <c r="P68" s="43" t="s">
        <v>27</v>
      </c>
      <c r="Q68" s="43" t="s">
        <v>28</v>
      </c>
      <c r="R68" s="43"/>
      <c r="S68" s="44" t="s">
        <v>26</v>
      </c>
      <c r="T68" s="44" t="s">
        <v>23</v>
      </c>
      <c r="U68" s="42"/>
      <c r="V68" s="110" t="s">
        <v>25</v>
      </c>
      <c r="W68" s="41"/>
    </row>
    <row r="69" spans="1:23" ht="16.5" customHeight="1">
      <c r="A69" s="45">
        <v>-0.3125</v>
      </c>
      <c r="B69" s="182">
        <v>5</v>
      </c>
      <c r="C69" s="183">
        <v>4</v>
      </c>
      <c r="D69" s="184" t="s">
        <v>151</v>
      </c>
      <c r="E69" s="185" t="s">
        <v>143</v>
      </c>
      <c r="F69" s="186">
        <v>12</v>
      </c>
      <c r="G69" s="187">
        <v>680</v>
      </c>
      <c r="H69" s="187"/>
      <c r="I69" s="188">
        <v>9</v>
      </c>
      <c r="J69" s="189">
        <v>5</v>
      </c>
      <c r="K69" s="45">
        <v>0.3125</v>
      </c>
      <c r="L69" s="13"/>
      <c r="M69" s="45">
        <v>1.96875</v>
      </c>
      <c r="N69" s="182">
        <v>9</v>
      </c>
      <c r="O69" s="183">
        <v>4</v>
      </c>
      <c r="P69" s="184" t="s">
        <v>151</v>
      </c>
      <c r="Q69" s="185" t="s">
        <v>143</v>
      </c>
      <c r="R69" s="186">
        <v>11</v>
      </c>
      <c r="S69" s="187">
        <v>450</v>
      </c>
      <c r="T69" s="187"/>
      <c r="U69" s="188">
        <v>9</v>
      </c>
      <c r="V69" s="189">
        <v>1</v>
      </c>
      <c r="W69" s="45">
        <v>-1.96875</v>
      </c>
    </row>
    <row r="70" spans="1:23" ht="16.5" customHeight="1">
      <c r="A70" s="45">
        <v>-0.3125</v>
      </c>
      <c r="B70" s="182">
        <v>5</v>
      </c>
      <c r="C70" s="183">
        <v>3</v>
      </c>
      <c r="D70" s="184" t="s">
        <v>151</v>
      </c>
      <c r="E70" s="185" t="s">
        <v>143</v>
      </c>
      <c r="F70" s="186">
        <v>12</v>
      </c>
      <c r="G70" s="187">
        <v>680</v>
      </c>
      <c r="H70" s="187"/>
      <c r="I70" s="188">
        <v>10</v>
      </c>
      <c r="J70" s="189">
        <v>5</v>
      </c>
      <c r="K70" s="45">
        <v>0.3125</v>
      </c>
      <c r="L70" s="13"/>
      <c r="M70" s="45">
        <v>0.96875</v>
      </c>
      <c r="N70" s="182">
        <v>5</v>
      </c>
      <c r="O70" s="183">
        <v>3</v>
      </c>
      <c r="P70" s="184" t="s">
        <v>151</v>
      </c>
      <c r="Q70" s="185" t="s">
        <v>143</v>
      </c>
      <c r="R70" s="186">
        <v>10</v>
      </c>
      <c r="S70" s="187">
        <v>420</v>
      </c>
      <c r="T70" s="187"/>
      <c r="U70" s="188">
        <v>10</v>
      </c>
      <c r="V70" s="189">
        <v>5</v>
      </c>
      <c r="W70" s="45">
        <v>-0.96875</v>
      </c>
    </row>
    <row r="71" spans="1:23" ht="16.5" customHeight="1">
      <c r="A71" s="45">
        <v>-0.3125</v>
      </c>
      <c r="B71" s="182">
        <v>5</v>
      </c>
      <c r="C71" s="183">
        <v>1</v>
      </c>
      <c r="D71" s="184" t="s">
        <v>151</v>
      </c>
      <c r="E71" s="185" t="s">
        <v>143</v>
      </c>
      <c r="F71" s="186">
        <v>12</v>
      </c>
      <c r="G71" s="187">
        <v>680</v>
      </c>
      <c r="H71" s="187"/>
      <c r="I71" s="188">
        <v>8</v>
      </c>
      <c r="J71" s="189">
        <v>5</v>
      </c>
      <c r="K71" s="45">
        <v>0.3125</v>
      </c>
      <c r="L71" s="13"/>
      <c r="M71" s="45">
        <v>-6.1875</v>
      </c>
      <c r="N71" s="182">
        <v>0</v>
      </c>
      <c r="O71" s="183">
        <v>1</v>
      </c>
      <c r="P71" s="184" t="s">
        <v>166</v>
      </c>
      <c r="Q71" s="185" t="s">
        <v>143</v>
      </c>
      <c r="R71" s="186">
        <v>8</v>
      </c>
      <c r="S71" s="187">
        <v>120</v>
      </c>
      <c r="T71" s="187"/>
      <c r="U71" s="188">
        <v>8</v>
      </c>
      <c r="V71" s="189">
        <v>10</v>
      </c>
      <c r="W71" s="45">
        <v>6.1875</v>
      </c>
    </row>
    <row r="72" spans="1:23" ht="16.5" customHeight="1">
      <c r="A72" s="45">
        <v>11.65625</v>
      </c>
      <c r="B72" s="182">
        <v>10</v>
      </c>
      <c r="C72" s="183">
        <v>2</v>
      </c>
      <c r="D72" s="184" t="s">
        <v>165</v>
      </c>
      <c r="E72" s="185" t="s">
        <v>145</v>
      </c>
      <c r="F72" s="186">
        <v>5</v>
      </c>
      <c r="G72" s="187">
        <v>1400</v>
      </c>
      <c r="H72" s="187"/>
      <c r="I72" s="188">
        <v>7</v>
      </c>
      <c r="J72" s="189">
        <v>0</v>
      </c>
      <c r="K72" s="45">
        <v>-11.65625</v>
      </c>
      <c r="L72" s="13"/>
      <c r="M72" s="45">
        <v>-5</v>
      </c>
      <c r="N72" s="182">
        <v>2</v>
      </c>
      <c r="O72" s="183">
        <v>2</v>
      </c>
      <c r="P72" s="184" t="s">
        <v>155</v>
      </c>
      <c r="Q72" s="185" t="s">
        <v>143</v>
      </c>
      <c r="R72" s="186">
        <v>10</v>
      </c>
      <c r="S72" s="187">
        <v>170</v>
      </c>
      <c r="T72" s="187"/>
      <c r="U72" s="188">
        <v>7</v>
      </c>
      <c r="V72" s="189">
        <v>8</v>
      </c>
      <c r="W72" s="45">
        <v>5</v>
      </c>
    </row>
    <row r="73" spans="1:23" ht="16.5" customHeight="1">
      <c r="A73" s="45">
        <v>-0.3125</v>
      </c>
      <c r="B73" s="182">
        <v>5</v>
      </c>
      <c r="C73" s="183">
        <v>5</v>
      </c>
      <c r="D73" s="184" t="s">
        <v>151</v>
      </c>
      <c r="E73" s="185" t="s">
        <v>143</v>
      </c>
      <c r="F73" s="186">
        <v>12</v>
      </c>
      <c r="G73" s="187">
        <v>680</v>
      </c>
      <c r="H73" s="187"/>
      <c r="I73" s="188">
        <v>12</v>
      </c>
      <c r="J73" s="189">
        <v>5</v>
      </c>
      <c r="K73" s="45">
        <v>0.3125</v>
      </c>
      <c r="L73" s="13"/>
      <c r="M73" s="45">
        <v>1.96875</v>
      </c>
      <c r="N73" s="182">
        <v>9</v>
      </c>
      <c r="O73" s="183">
        <v>5</v>
      </c>
      <c r="P73" s="184" t="s">
        <v>151</v>
      </c>
      <c r="Q73" s="185" t="s">
        <v>143</v>
      </c>
      <c r="R73" s="186">
        <v>11</v>
      </c>
      <c r="S73" s="187">
        <v>450</v>
      </c>
      <c r="T73" s="187"/>
      <c r="U73" s="188">
        <v>12</v>
      </c>
      <c r="V73" s="189">
        <v>1</v>
      </c>
      <c r="W73" s="45">
        <v>-1.96875</v>
      </c>
    </row>
    <row r="74" spans="1:23" ht="16.5" customHeight="1">
      <c r="A74" s="45">
        <v>-2.28125</v>
      </c>
      <c r="B74" s="182">
        <v>0</v>
      </c>
      <c r="C74" s="183">
        <v>6</v>
      </c>
      <c r="D74" s="184" t="s">
        <v>151</v>
      </c>
      <c r="E74" s="185" t="s">
        <v>143</v>
      </c>
      <c r="F74" s="186">
        <v>10</v>
      </c>
      <c r="G74" s="187">
        <v>620</v>
      </c>
      <c r="H74" s="187"/>
      <c r="I74" s="188">
        <v>11</v>
      </c>
      <c r="J74" s="189">
        <v>10</v>
      </c>
      <c r="K74" s="45">
        <v>2.28125</v>
      </c>
      <c r="L74" s="13"/>
      <c r="M74" s="45">
        <v>0.96875</v>
      </c>
      <c r="N74" s="182">
        <v>5</v>
      </c>
      <c r="O74" s="183">
        <v>6</v>
      </c>
      <c r="P74" s="184" t="s">
        <v>151</v>
      </c>
      <c r="Q74" s="185" t="s">
        <v>143</v>
      </c>
      <c r="R74" s="186">
        <v>10</v>
      </c>
      <c r="S74" s="187">
        <v>420</v>
      </c>
      <c r="T74" s="187"/>
      <c r="U74" s="188">
        <v>11</v>
      </c>
      <c r="V74" s="189">
        <v>5</v>
      </c>
      <c r="W74" s="45">
        <v>-0.96875</v>
      </c>
    </row>
    <row r="75" spans="1:23" s="82" customFormat="1" ht="30" customHeight="1">
      <c r="A75" s="14"/>
      <c r="B75" s="111"/>
      <c r="C75" s="46"/>
      <c r="D75" s="14"/>
      <c r="E75" s="14"/>
      <c r="F75" s="14"/>
      <c r="G75" s="14"/>
      <c r="H75" s="14"/>
      <c r="I75" s="46"/>
      <c r="J75" s="111"/>
      <c r="K75" s="14"/>
      <c r="L75" s="29"/>
      <c r="M75" s="14"/>
      <c r="N75" s="111"/>
      <c r="O75" s="46"/>
      <c r="P75" s="14"/>
      <c r="Q75" s="14"/>
      <c r="R75" s="14"/>
      <c r="S75" s="14"/>
      <c r="T75" s="14"/>
      <c r="U75" s="46"/>
      <c r="V75" s="111"/>
      <c r="W75" s="14"/>
    </row>
    <row r="76" spans="1:23" s="82" customFormat="1" ht="15">
      <c r="A76" s="6"/>
      <c r="B76" s="105" t="s">
        <v>10</v>
      </c>
      <c r="C76" s="8"/>
      <c r="D76" s="7"/>
      <c r="E76" s="9" t="s">
        <v>36</v>
      </c>
      <c r="F76" s="1"/>
      <c r="G76" s="10" t="s">
        <v>12</v>
      </c>
      <c r="H76" s="10"/>
      <c r="I76" s="11" t="s">
        <v>30</v>
      </c>
      <c r="J76" s="113"/>
      <c r="K76" s="12"/>
      <c r="L76" s="13">
        <v>150</v>
      </c>
      <c r="M76" s="6"/>
      <c r="N76" s="105" t="s">
        <v>10</v>
      </c>
      <c r="O76" s="8"/>
      <c r="P76" s="7"/>
      <c r="Q76" s="9" t="s">
        <v>37</v>
      </c>
      <c r="R76" s="1"/>
      <c r="S76" s="10" t="s">
        <v>12</v>
      </c>
      <c r="T76" s="10"/>
      <c r="U76" s="11" t="s">
        <v>8</v>
      </c>
      <c r="V76" s="113"/>
      <c r="W76" s="12"/>
    </row>
    <row r="77" spans="1:23" s="82" customFormat="1" ht="12.75">
      <c r="A77" s="15"/>
      <c r="B77" s="106"/>
      <c r="C77" s="16"/>
      <c r="D77" s="17"/>
      <c r="E77" s="17"/>
      <c r="F77" s="17"/>
      <c r="G77" s="18" t="s">
        <v>15</v>
      </c>
      <c r="H77" s="18"/>
      <c r="I77" s="11" t="s">
        <v>33</v>
      </c>
      <c r="J77" s="113"/>
      <c r="K77" s="12"/>
      <c r="L77" s="13">
        <v>150</v>
      </c>
      <c r="M77" s="15"/>
      <c r="N77" s="106"/>
      <c r="O77" s="16"/>
      <c r="P77" s="17"/>
      <c r="Q77" s="17"/>
      <c r="R77" s="17"/>
      <c r="S77" s="18" t="s">
        <v>15</v>
      </c>
      <c r="T77" s="18"/>
      <c r="U77" s="11" t="s">
        <v>16</v>
      </c>
      <c r="V77" s="113"/>
      <c r="W77" s="12"/>
    </row>
    <row r="78" spans="1:23" s="82" customFormat="1" ht="4.5" customHeight="1">
      <c r="A78" s="19"/>
      <c r="B78" s="107"/>
      <c r="C78" s="20"/>
      <c r="D78" s="2"/>
      <c r="E78" s="21"/>
      <c r="F78" s="22"/>
      <c r="G78" s="23"/>
      <c r="H78" s="23"/>
      <c r="I78" s="20"/>
      <c r="J78" s="107"/>
      <c r="K78" s="24"/>
      <c r="L78" s="13"/>
      <c r="M78" s="19"/>
      <c r="N78" s="107"/>
      <c r="O78" s="20"/>
      <c r="P78" s="2"/>
      <c r="Q78" s="21"/>
      <c r="R78" s="22"/>
      <c r="S78" s="23"/>
      <c r="T78" s="23"/>
      <c r="U78" s="20"/>
      <c r="V78" s="107"/>
      <c r="W78" s="24"/>
    </row>
    <row r="79" spans="1:23" s="82" customFormat="1" ht="12.75" customHeight="1">
      <c r="A79" s="84"/>
      <c r="B79" s="148"/>
      <c r="C79" s="85"/>
      <c r="D79" s="86"/>
      <c r="E79" s="87" t="s">
        <v>1</v>
      </c>
      <c r="F79" s="171" t="s">
        <v>284</v>
      </c>
      <c r="H79" s="88"/>
      <c r="I79" s="89"/>
      <c r="J79" s="90"/>
      <c r="K79" s="91"/>
      <c r="L79" s="92"/>
      <c r="M79" s="84"/>
      <c r="N79" s="148"/>
      <c r="O79" s="85"/>
      <c r="P79" s="86"/>
      <c r="Q79" s="87" t="s">
        <v>1</v>
      </c>
      <c r="R79" s="171" t="s">
        <v>285</v>
      </c>
      <c r="T79" s="88"/>
      <c r="U79" s="89"/>
      <c r="V79" s="90"/>
      <c r="W79" s="91"/>
    </row>
    <row r="80" spans="1:23" s="82" customFormat="1" ht="12.75" customHeight="1">
      <c r="A80" s="84"/>
      <c r="B80" s="148"/>
      <c r="C80" s="85"/>
      <c r="D80" s="86"/>
      <c r="E80" s="93" t="s">
        <v>2</v>
      </c>
      <c r="F80" s="171" t="s">
        <v>286</v>
      </c>
      <c r="H80" s="94"/>
      <c r="I80" s="90"/>
      <c r="J80" s="90"/>
      <c r="K80" s="91"/>
      <c r="L80" s="92"/>
      <c r="M80" s="84"/>
      <c r="N80" s="148"/>
      <c r="O80" s="85"/>
      <c r="P80" s="86"/>
      <c r="Q80" s="93" t="s">
        <v>2</v>
      </c>
      <c r="R80" s="171" t="s">
        <v>287</v>
      </c>
      <c r="T80" s="94"/>
      <c r="U80" s="90"/>
      <c r="V80" s="90"/>
      <c r="W80" s="91"/>
    </row>
    <row r="81" spans="1:23" s="82" customFormat="1" ht="12.75" customHeight="1">
      <c r="A81" s="84"/>
      <c r="B81" s="148"/>
      <c r="C81" s="85"/>
      <c r="D81" s="86"/>
      <c r="E81" s="93" t="s">
        <v>3</v>
      </c>
      <c r="F81" s="171" t="s">
        <v>288</v>
      </c>
      <c r="H81" s="88"/>
      <c r="I81" s="90"/>
      <c r="J81" s="90"/>
      <c r="K81" s="91"/>
      <c r="L81" s="92"/>
      <c r="M81" s="84"/>
      <c r="N81" s="148"/>
      <c r="O81" s="85"/>
      <c r="P81" s="86"/>
      <c r="Q81" s="93" t="s">
        <v>3</v>
      </c>
      <c r="R81" s="171" t="s">
        <v>289</v>
      </c>
      <c r="T81" s="88"/>
      <c r="U81" s="90"/>
      <c r="V81" s="90"/>
      <c r="W81" s="91"/>
    </row>
    <row r="82" spans="1:23" s="82" customFormat="1" ht="12.75" customHeight="1">
      <c r="A82" s="84"/>
      <c r="B82" s="148"/>
      <c r="C82" s="85"/>
      <c r="D82" s="86"/>
      <c r="E82" s="87" t="s">
        <v>4</v>
      </c>
      <c r="F82" s="171" t="s">
        <v>290</v>
      </c>
      <c r="H82" s="88"/>
      <c r="I82" s="90"/>
      <c r="J82" s="90"/>
      <c r="K82" s="91"/>
      <c r="L82" s="92"/>
      <c r="M82" s="84"/>
      <c r="N82" s="148"/>
      <c r="O82" s="85"/>
      <c r="P82" s="86"/>
      <c r="Q82" s="87" t="s">
        <v>4</v>
      </c>
      <c r="R82" s="171" t="s">
        <v>256</v>
      </c>
      <c r="T82" s="88"/>
      <c r="U82" s="90"/>
      <c r="V82" s="90"/>
      <c r="W82" s="91"/>
    </row>
    <row r="83" spans="1:23" s="82" customFormat="1" ht="12.75" customHeight="1">
      <c r="A83" s="95" t="s">
        <v>1</v>
      </c>
      <c r="B83" s="172" t="s">
        <v>287</v>
      </c>
      <c r="C83" s="85"/>
      <c r="D83" s="86"/>
      <c r="F83" s="88"/>
      <c r="G83" s="87" t="s">
        <v>1</v>
      </c>
      <c r="H83" s="172" t="s">
        <v>291</v>
      </c>
      <c r="I83" s="96"/>
      <c r="J83" s="88"/>
      <c r="K83" s="91"/>
      <c r="L83" s="92"/>
      <c r="M83" s="95" t="s">
        <v>1</v>
      </c>
      <c r="N83" s="172" t="s">
        <v>292</v>
      </c>
      <c r="O83" s="85"/>
      <c r="P83" s="86"/>
      <c r="R83" s="88"/>
      <c r="S83" s="87" t="s">
        <v>1</v>
      </c>
      <c r="T83" s="172" t="s">
        <v>293</v>
      </c>
      <c r="U83" s="96"/>
      <c r="V83" s="88"/>
      <c r="W83" s="91"/>
    </row>
    <row r="84" spans="1:23" s="82" customFormat="1" ht="12.75" customHeight="1">
      <c r="A84" s="98" t="s">
        <v>2</v>
      </c>
      <c r="B84" s="172" t="s">
        <v>294</v>
      </c>
      <c r="C84" s="99"/>
      <c r="D84" s="86"/>
      <c r="F84" s="100"/>
      <c r="G84" s="93" t="s">
        <v>2</v>
      </c>
      <c r="H84" s="172" t="s">
        <v>295</v>
      </c>
      <c r="I84" s="96"/>
      <c r="J84" s="88"/>
      <c r="K84" s="91"/>
      <c r="L84" s="92"/>
      <c r="M84" s="98" t="s">
        <v>2</v>
      </c>
      <c r="N84" s="172" t="s">
        <v>296</v>
      </c>
      <c r="O84" s="99"/>
      <c r="P84" s="86"/>
      <c r="R84" s="100"/>
      <c r="S84" s="93" t="s">
        <v>2</v>
      </c>
      <c r="T84" s="172" t="s">
        <v>297</v>
      </c>
      <c r="U84" s="96"/>
      <c r="V84" s="88"/>
      <c r="W84" s="91"/>
    </row>
    <row r="85" spans="1:23" s="82" customFormat="1" ht="12.75" customHeight="1">
      <c r="A85" s="98" t="s">
        <v>3</v>
      </c>
      <c r="B85" s="172" t="s">
        <v>298</v>
      </c>
      <c r="C85" s="85"/>
      <c r="D85" s="86"/>
      <c r="F85" s="100"/>
      <c r="G85" s="93" t="s">
        <v>3</v>
      </c>
      <c r="H85" s="172" t="s">
        <v>299</v>
      </c>
      <c r="I85" s="96"/>
      <c r="J85" s="88"/>
      <c r="K85" s="91"/>
      <c r="L85" s="92"/>
      <c r="M85" s="98" t="s">
        <v>3</v>
      </c>
      <c r="N85" s="172" t="s">
        <v>300</v>
      </c>
      <c r="O85" s="85"/>
      <c r="P85" s="86"/>
      <c r="R85" s="100"/>
      <c r="S85" s="93" t="s">
        <v>3</v>
      </c>
      <c r="T85" s="172" t="s">
        <v>301</v>
      </c>
      <c r="U85" s="96"/>
      <c r="V85" s="88"/>
      <c r="W85" s="91"/>
    </row>
    <row r="86" spans="1:23" s="82" customFormat="1" ht="12.75" customHeight="1">
      <c r="A86" s="95" t="s">
        <v>4</v>
      </c>
      <c r="B86" s="172" t="s">
        <v>302</v>
      </c>
      <c r="C86" s="99"/>
      <c r="D86" s="86"/>
      <c r="F86" s="88"/>
      <c r="G86" s="87" t="s">
        <v>4</v>
      </c>
      <c r="H86" s="172" t="s">
        <v>303</v>
      </c>
      <c r="I86" s="173"/>
      <c r="J86" s="174" t="s">
        <v>142</v>
      </c>
      <c r="K86" s="175"/>
      <c r="L86" s="92"/>
      <c r="M86" s="95" t="s">
        <v>4</v>
      </c>
      <c r="N86" s="172" t="s">
        <v>304</v>
      </c>
      <c r="O86" s="99"/>
      <c r="P86" s="86"/>
      <c r="R86" s="88"/>
      <c r="S86" s="87" t="s">
        <v>4</v>
      </c>
      <c r="T86" s="172" t="s">
        <v>305</v>
      </c>
      <c r="U86" s="173"/>
      <c r="V86" s="174" t="s">
        <v>142</v>
      </c>
      <c r="W86" s="175"/>
    </row>
    <row r="87" spans="1:23" s="82" customFormat="1" ht="12.75" customHeight="1">
      <c r="A87" s="3"/>
      <c r="B87" s="99"/>
      <c r="C87" s="99"/>
      <c r="D87" s="86"/>
      <c r="E87" s="87" t="s">
        <v>1</v>
      </c>
      <c r="F87" s="171" t="s">
        <v>306</v>
      </c>
      <c r="H87" s="88"/>
      <c r="I87" s="176" t="s">
        <v>143</v>
      </c>
      <c r="J87" s="177" t="s">
        <v>307</v>
      </c>
      <c r="K87" s="175"/>
      <c r="L87" s="92"/>
      <c r="M87" s="3"/>
      <c r="N87" s="99"/>
      <c r="O87" s="99"/>
      <c r="P87" s="86"/>
      <c r="Q87" s="87" t="s">
        <v>1</v>
      </c>
      <c r="R87" s="171" t="s">
        <v>308</v>
      </c>
      <c r="T87" s="88"/>
      <c r="U87" s="176" t="s">
        <v>143</v>
      </c>
      <c r="V87" s="197" t="s">
        <v>309</v>
      </c>
      <c r="W87" s="175"/>
    </row>
    <row r="88" spans="1:23" s="82" customFormat="1" ht="12.75" customHeight="1">
      <c r="A88" s="84"/>
      <c r="B88" s="178" t="s">
        <v>144</v>
      </c>
      <c r="C88" s="85"/>
      <c r="D88" s="86"/>
      <c r="E88" s="93" t="s">
        <v>2</v>
      </c>
      <c r="F88" s="171" t="s">
        <v>310</v>
      </c>
      <c r="H88" s="88"/>
      <c r="I88" s="176" t="s">
        <v>139</v>
      </c>
      <c r="J88" s="179" t="s">
        <v>307</v>
      </c>
      <c r="K88" s="175"/>
      <c r="L88" s="92"/>
      <c r="M88" s="84"/>
      <c r="N88" s="178" t="s">
        <v>144</v>
      </c>
      <c r="O88" s="85"/>
      <c r="P88" s="86"/>
      <c r="Q88" s="93" t="s">
        <v>2</v>
      </c>
      <c r="R88" s="171" t="s">
        <v>311</v>
      </c>
      <c r="T88" s="88"/>
      <c r="U88" s="176" t="s">
        <v>139</v>
      </c>
      <c r="V88" s="198" t="s">
        <v>309</v>
      </c>
      <c r="W88" s="175"/>
    </row>
    <row r="89" spans="1:23" s="82" customFormat="1" ht="12.75" customHeight="1">
      <c r="A89" s="84"/>
      <c r="B89" s="148" t="s">
        <v>312</v>
      </c>
      <c r="C89" s="85"/>
      <c r="D89" s="86"/>
      <c r="E89" s="93" t="s">
        <v>3</v>
      </c>
      <c r="F89" s="171" t="s">
        <v>313</v>
      </c>
      <c r="H89" s="97"/>
      <c r="I89" s="176" t="s">
        <v>145</v>
      </c>
      <c r="J89" s="179" t="s">
        <v>314</v>
      </c>
      <c r="K89" s="175"/>
      <c r="L89" s="92"/>
      <c r="M89" s="84"/>
      <c r="N89" s="148" t="s">
        <v>315</v>
      </c>
      <c r="O89" s="85"/>
      <c r="P89" s="86"/>
      <c r="Q89" s="93" t="s">
        <v>3</v>
      </c>
      <c r="R89" s="171" t="s">
        <v>316</v>
      </c>
      <c r="T89" s="97"/>
      <c r="U89" s="176" t="s">
        <v>145</v>
      </c>
      <c r="V89" s="179" t="s">
        <v>317</v>
      </c>
      <c r="W89" s="175"/>
    </row>
    <row r="90" spans="1:23" s="82" customFormat="1" ht="12.75" customHeight="1">
      <c r="A90" s="101"/>
      <c r="B90" s="102"/>
      <c r="C90" s="102"/>
      <c r="D90" s="86"/>
      <c r="E90" s="87" t="s">
        <v>4</v>
      </c>
      <c r="F90" s="172" t="s">
        <v>256</v>
      </c>
      <c r="H90" s="102"/>
      <c r="I90" s="180" t="s">
        <v>146</v>
      </c>
      <c r="J90" s="179" t="s">
        <v>318</v>
      </c>
      <c r="K90" s="181"/>
      <c r="L90" s="103"/>
      <c r="M90" s="101"/>
      <c r="N90" s="102"/>
      <c r="O90" s="102"/>
      <c r="P90" s="86"/>
      <c r="Q90" s="87" t="s">
        <v>4</v>
      </c>
      <c r="R90" s="172" t="s">
        <v>319</v>
      </c>
      <c r="T90" s="102"/>
      <c r="U90" s="180" t="s">
        <v>146</v>
      </c>
      <c r="V90" s="179" t="s">
        <v>317</v>
      </c>
      <c r="W90" s="181"/>
    </row>
    <row r="91" spans="1:23" ht="4.5" customHeight="1">
      <c r="A91" s="30"/>
      <c r="B91" s="108"/>
      <c r="C91" s="31"/>
      <c r="D91" s="5"/>
      <c r="E91" s="32"/>
      <c r="F91" s="33"/>
      <c r="G91" s="34"/>
      <c r="H91" s="34"/>
      <c r="I91" s="31"/>
      <c r="J91" s="108"/>
      <c r="K91" s="35"/>
      <c r="M91" s="30"/>
      <c r="N91" s="108"/>
      <c r="O91" s="31"/>
      <c r="P91" s="5"/>
      <c r="Q91" s="32"/>
      <c r="R91" s="33"/>
      <c r="S91" s="34"/>
      <c r="T91" s="34"/>
      <c r="U91" s="31"/>
      <c r="V91" s="108"/>
      <c r="W91" s="35"/>
    </row>
    <row r="92" spans="1:23" ht="12.75" customHeight="1">
      <c r="A92" s="36"/>
      <c r="B92" s="109" t="s">
        <v>18</v>
      </c>
      <c r="C92" s="37"/>
      <c r="D92" s="38" t="s">
        <v>19</v>
      </c>
      <c r="E92" s="38" t="s">
        <v>20</v>
      </c>
      <c r="F92" s="38" t="s">
        <v>21</v>
      </c>
      <c r="G92" s="39" t="s">
        <v>22</v>
      </c>
      <c r="H92" s="40"/>
      <c r="I92" s="37" t="s">
        <v>23</v>
      </c>
      <c r="J92" s="109" t="s">
        <v>18</v>
      </c>
      <c r="K92" s="36" t="s">
        <v>24</v>
      </c>
      <c r="L92" s="13">
        <v>150</v>
      </c>
      <c r="M92" s="36"/>
      <c r="N92" s="109" t="s">
        <v>18</v>
      </c>
      <c r="O92" s="37"/>
      <c r="P92" s="38" t="s">
        <v>19</v>
      </c>
      <c r="Q92" s="38" t="s">
        <v>20</v>
      </c>
      <c r="R92" s="38" t="s">
        <v>21</v>
      </c>
      <c r="S92" s="39" t="s">
        <v>22</v>
      </c>
      <c r="T92" s="40"/>
      <c r="U92" s="37" t="s">
        <v>23</v>
      </c>
      <c r="V92" s="109" t="s">
        <v>18</v>
      </c>
      <c r="W92" s="36" t="s">
        <v>24</v>
      </c>
    </row>
    <row r="93" spans="1:23" ht="12.75">
      <c r="A93" s="41" t="s">
        <v>24</v>
      </c>
      <c r="B93" s="110" t="s">
        <v>25</v>
      </c>
      <c r="C93" s="42" t="s">
        <v>26</v>
      </c>
      <c r="D93" s="43" t="s">
        <v>27</v>
      </c>
      <c r="E93" s="43" t="s">
        <v>28</v>
      </c>
      <c r="F93" s="43"/>
      <c r="G93" s="44" t="s">
        <v>26</v>
      </c>
      <c r="H93" s="44" t="s">
        <v>23</v>
      </c>
      <c r="I93" s="42"/>
      <c r="J93" s="110" t="s">
        <v>25</v>
      </c>
      <c r="K93" s="41"/>
      <c r="L93" s="13">
        <v>150</v>
      </c>
      <c r="M93" s="41" t="s">
        <v>24</v>
      </c>
      <c r="N93" s="110" t="s">
        <v>25</v>
      </c>
      <c r="O93" s="42" t="s">
        <v>26</v>
      </c>
      <c r="P93" s="43" t="s">
        <v>27</v>
      </c>
      <c r="Q93" s="43" t="s">
        <v>28</v>
      </c>
      <c r="R93" s="43"/>
      <c r="S93" s="44" t="s">
        <v>26</v>
      </c>
      <c r="T93" s="44" t="s">
        <v>23</v>
      </c>
      <c r="U93" s="42"/>
      <c r="V93" s="110" t="s">
        <v>25</v>
      </c>
      <c r="W93" s="41"/>
    </row>
    <row r="94" spans="1:23" ht="16.5" customHeight="1">
      <c r="A94" s="45">
        <v>1.90625</v>
      </c>
      <c r="B94" s="182">
        <v>6</v>
      </c>
      <c r="C94" s="183">
        <v>2</v>
      </c>
      <c r="D94" s="184" t="s">
        <v>158</v>
      </c>
      <c r="E94" s="185" t="s">
        <v>146</v>
      </c>
      <c r="F94" s="186">
        <v>9</v>
      </c>
      <c r="G94" s="187">
        <v>100</v>
      </c>
      <c r="H94" s="187"/>
      <c r="I94" s="188">
        <v>7</v>
      </c>
      <c r="J94" s="189">
        <v>4</v>
      </c>
      <c r="K94" s="45">
        <v>-1.90625</v>
      </c>
      <c r="L94" s="13"/>
      <c r="M94" s="45">
        <v>-0.125</v>
      </c>
      <c r="N94" s="182">
        <v>4</v>
      </c>
      <c r="O94" s="183">
        <v>2</v>
      </c>
      <c r="P94" s="184" t="s">
        <v>151</v>
      </c>
      <c r="Q94" s="185" t="s">
        <v>139</v>
      </c>
      <c r="R94" s="186">
        <v>11</v>
      </c>
      <c r="S94" s="187">
        <v>450</v>
      </c>
      <c r="T94" s="187"/>
      <c r="U94" s="188">
        <v>7</v>
      </c>
      <c r="V94" s="189">
        <v>6</v>
      </c>
      <c r="W94" s="45">
        <v>0.125</v>
      </c>
    </row>
    <row r="95" spans="1:23" ht="16.5" customHeight="1">
      <c r="A95" s="45">
        <v>2.0625</v>
      </c>
      <c r="B95" s="182">
        <v>9</v>
      </c>
      <c r="C95" s="183">
        <v>1</v>
      </c>
      <c r="D95" s="184" t="s">
        <v>161</v>
      </c>
      <c r="E95" s="185" t="s">
        <v>139</v>
      </c>
      <c r="F95" s="186">
        <v>9</v>
      </c>
      <c r="G95" s="187">
        <v>110</v>
      </c>
      <c r="H95" s="187"/>
      <c r="I95" s="188">
        <v>8</v>
      </c>
      <c r="J95" s="189">
        <v>1</v>
      </c>
      <c r="K95" s="45">
        <v>-2.0625</v>
      </c>
      <c r="L95" s="13"/>
      <c r="M95" s="45">
        <v>0.875</v>
      </c>
      <c r="N95" s="182">
        <v>8</v>
      </c>
      <c r="O95" s="183">
        <v>1</v>
      </c>
      <c r="P95" s="184" t="s">
        <v>151</v>
      </c>
      <c r="Q95" s="185" t="s">
        <v>143</v>
      </c>
      <c r="R95" s="186">
        <v>12</v>
      </c>
      <c r="S95" s="187">
        <v>480</v>
      </c>
      <c r="T95" s="187"/>
      <c r="U95" s="188">
        <v>8</v>
      </c>
      <c r="V95" s="189">
        <v>2</v>
      </c>
      <c r="W95" s="45">
        <v>-0.875</v>
      </c>
    </row>
    <row r="96" spans="1:23" ht="16.5" customHeight="1">
      <c r="A96" s="45">
        <v>2.0625</v>
      </c>
      <c r="B96" s="182">
        <v>9</v>
      </c>
      <c r="C96" s="183">
        <v>3</v>
      </c>
      <c r="D96" s="184" t="s">
        <v>161</v>
      </c>
      <c r="E96" s="185" t="s">
        <v>139</v>
      </c>
      <c r="F96" s="186">
        <v>9</v>
      </c>
      <c r="G96" s="187">
        <v>110</v>
      </c>
      <c r="H96" s="187"/>
      <c r="I96" s="188">
        <v>11</v>
      </c>
      <c r="J96" s="189">
        <v>1</v>
      </c>
      <c r="K96" s="45">
        <v>-2.0625</v>
      </c>
      <c r="L96" s="13"/>
      <c r="M96" s="45">
        <v>0.875</v>
      </c>
      <c r="N96" s="182">
        <v>8</v>
      </c>
      <c r="O96" s="183">
        <v>3</v>
      </c>
      <c r="P96" s="184" t="s">
        <v>151</v>
      </c>
      <c r="Q96" s="185" t="s">
        <v>139</v>
      </c>
      <c r="R96" s="186">
        <v>12</v>
      </c>
      <c r="S96" s="187">
        <v>480</v>
      </c>
      <c r="T96" s="187"/>
      <c r="U96" s="188">
        <v>11</v>
      </c>
      <c r="V96" s="189">
        <v>2</v>
      </c>
      <c r="W96" s="45">
        <v>-0.875</v>
      </c>
    </row>
    <row r="97" spans="1:23" ht="16.5" customHeight="1">
      <c r="A97" s="45">
        <v>-0.90625</v>
      </c>
      <c r="B97" s="182">
        <v>4</v>
      </c>
      <c r="C97" s="183">
        <v>5</v>
      </c>
      <c r="D97" s="184" t="s">
        <v>507</v>
      </c>
      <c r="E97" s="185"/>
      <c r="F97" s="186"/>
      <c r="G97" s="187">
        <v>0</v>
      </c>
      <c r="H97" s="187">
        <v>0</v>
      </c>
      <c r="I97" s="188">
        <v>9</v>
      </c>
      <c r="J97" s="189">
        <v>6</v>
      </c>
      <c r="K97" s="45">
        <v>0.90625</v>
      </c>
      <c r="L97" s="13"/>
      <c r="M97" s="45">
        <v>-7.28125</v>
      </c>
      <c r="N97" s="182">
        <v>0</v>
      </c>
      <c r="O97" s="183">
        <v>5</v>
      </c>
      <c r="P97" s="184" t="s">
        <v>161</v>
      </c>
      <c r="Q97" s="185" t="s">
        <v>143</v>
      </c>
      <c r="R97" s="186">
        <v>11</v>
      </c>
      <c r="S97" s="187">
        <v>150</v>
      </c>
      <c r="T97" s="187"/>
      <c r="U97" s="188">
        <v>9</v>
      </c>
      <c r="V97" s="189">
        <v>10</v>
      </c>
      <c r="W97" s="45">
        <v>7.28125</v>
      </c>
    </row>
    <row r="98" spans="1:23" ht="16.5" customHeight="1">
      <c r="A98" s="45">
        <v>-4.40625</v>
      </c>
      <c r="B98" s="182">
        <v>0</v>
      </c>
      <c r="C98" s="183">
        <v>6</v>
      </c>
      <c r="D98" s="184" t="s">
        <v>155</v>
      </c>
      <c r="E98" s="185" t="s">
        <v>145</v>
      </c>
      <c r="F98" s="186">
        <v>9</v>
      </c>
      <c r="G98" s="187"/>
      <c r="H98" s="187">
        <v>140</v>
      </c>
      <c r="I98" s="188">
        <v>10</v>
      </c>
      <c r="J98" s="189">
        <v>10</v>
      </c>
      <c r="K98" s="45">
        <v>4.40625</v>
      </c>
      <c r="L98" s="13"/>
      <c r="M98" s="45">
        <v>0.875</v>
      </c>
      <c r="N98" s="182">
        <v>8</v>
      </c>
      <c r="O98" s="183">
        <v>6</v>
      </c>
      <c r="P98" s="184" t="s">
        <v>151</v>
      </c>
      <c r="Q98" s="185" t="s">
        <v>143</v>
      </c>
      <c r="R98" s="186">
        <v>12</v>
      </c>
      <c r="S98" s="187">
        <v>480</v>
      </c>
      <c r="T98" s="187"/>
      <c r="U98" s="188">
        <v>10</v>
      </c>
      <c r="V98" s="189">
        <v>2</v>
      </c>
      <c r="W98" s="45">
        <v>-0.875</v>
      </c>
    </row>
    <row r="99" spans="1:23" ht="16.5" customHeight="1">
      <c r="A99" s="45">
        <v>-3.59375</v>
      </c>
      <c r="B99" s="182">
        <v>2</v>
      </c>
      <c r="C99" s="183">
        <v>4</v>
      </c>
      <c r="D99" s="184" t="s">
        <v>153</v>
      </c>
      <c r="E99" s="185" t="s">
        <v>145</v>
      </c>
      <c r="F99" s="186">
        <v>9</v>
      </c>
      <c r="G99" s="187"/>
      <c r="H99" s="187">
        <v>110</v>
      </c>
      <c r="I99" s="188">
        <v>12</v>
      </c>
      <c r="J99" s="189">
        <v>8</v>
      </c>
      <c r="K99" s="45">
        <v>3.59375</v>
      </c>
      <c r="L99" s="13"/>
      <c r="M99" s="45">
        <v>-1.09375</v>
      </c>
      <c r="N99" s="182">
        <v>2</v>
      </c>
      <c r="O99" s="183">
        <v>4</v>
      </c>
      <c r="P99" s="184" t="s">
        <v>152</v>
      </c>
      <c r="Q99" s="185" t="s">
        <v>143</v>
      </c>
      <c r="R99" s="186">
        <v>12</v>
      </c>
      <c r="S99" s="187">
        <v>420</v>
      </c>
      <c r="T99" s="187"/>
      <c r="U99" s="188">
        <v>12</v>
      </c>
      <c r="V99" s="189">
        <v>8</v>
      </c>
      <c r="W99" s="45">
        <v>1.09375</v>
      </c>
    </row>
    <row r="100" spans="1:23" s="82" customFormat="1" ht="9.75" customHeight="1">
      <c r="A100" s="14"/>
      <c r="B100" s="111"/>
      <c r="C100" s="46"/>
      <c r="D100" s="14"/>
      <c r="E100" s="14"/>
      <c r="F100" s="14"/>
      <c r="G100" s="14"/>
      <c r="H100" s="14"/>
      <c r="I100" s="46"/>
      <c r="J100" s="111"/>
      <c r="K100" s="14"/>
      <c r="L100" s="29"/>
      <c r="M100" s="14"/>
      <c r="N100" s="111"/>
      <c r="O100" s="46"/>
      <c r="P100" s="14"/>
      <c r="Q100" s="14"/>
      <c r="R100" s="14"/>
      <c r="S100" s="14"/>
      <c r="T100" s="14"/>
      <c r="U100" s="46"/>
      <c r="V100" s="111"/>
      <c r="W100" s="14"/>
    </row>
    <row r="101" spans="1:23" s="82" customFormat="1" ht="15">
      <c r="A101" s="6"/>
      <c r="B101" s="105" t="s">
        <v>10</v>
      </c>
      <c r="C101" s="8"/>
      <c r="D101" s="7"/>
      <c r="E101" s="9" t="s">
        <v>38</v>
      </c>
      <c r="F101" s="1"/>
      <c r="G101" s="10" t="s">
        <v>12</v>
      </c>
      <c r="H101" s="10"/>
      <c r="I101" s="11" t="s">
        <v>13</v>
      </c>
      <c r="J101" s="113"/>
      <c r="K101" s="12"/>
      <c r="L101" s="13">
        <v>150</v>
      </c>
      <c r="M101" s="6"/>
      <c r="N101" s="105" t="s">
        <v>10</v>
      </c>
      <c r="O101" s="8"/>
      <c r="P101" s="7"/>
      <c r="Q101" s="9" t="s">
        <v>39</v>
      </c>
      <c r="R101" s="1"/>
      <c r="S101" s="10" t="s">
        <v>12</v>
      </c>
      <c r="T101" s="10"/>
      <c r="U101" s="11" t="s">
        <v>7</v>
      </c>
      <c r="V101" s="113"/>
      <c r="W101" s="12"/>
    </row>
    <row r="102" spans="1:23" s="82" customFormat="1" ht="12.75">
      <c r="A102" s="15"/>
      <c r="B102" s="106"/>
      <c r="C102" s="16"/>
      <c r="D102" s="17"/>
      <c r="E102" s="17"/>
      <c r="F102" s="17"/>
      <c r="G102" s="18" t="s">
        <v>15</v>
      </c>
      <c r="H102" s="18"/>
      <c r="I102" s="11" t="s">
        <v>32</v>
      </c>
      <c r="J102" s="113"/>
      <c r="K102" s="12"/>
      <c r="L102" s="13">
        <v>150</v>
      </c>
      <c r="M102" s="15"/>
      <c r="N102" s="106"/>
      <c r="O102" s="16"/>
      <c r="P102" s="17"/>
      <c r="Q102" s="17"/>
      <c r="R102" s="17"/>
      <c r="S102" s="18" t="s">
        <v>15</v>
      </c>
      <c r="T102" s="18"/>
      <c r="U102" s="11" t="s">
        <v>33</v>
      </c>
      <c r="V102" s="113"/>
      <c r="W102" s="12"/>
    </row>
    <row r="103" spans="1:23" s="82" customFormat="1" ht="4.5" customHeight="1">
      <c r="A103" s="19"/>
      <c r="B103" s="107"/>
      <c r="C103" s="20"/>
      <c r="D103" s="2"/>
      <c r="E103" s="21"/>
      <c r="F103" s="22"/>
      <c r="G103" s="23"/>
      <c r="H103" s="23"/>
      <c r="I103" s="20"/>
      <c r="J103" s="107"/>
      <c r="K103" s="24"/>
      <c r="L103" s="13"/>
      <c r="M103" s="19"/>
      <c r="N103" s="107"/>
      <c r="O103" s="20"/>
      <c r="P103" s="2"/>
      <c r="Q103" s="21"/>
      <c r="R103" s="22"/>
      <c r="S103" s="23"/>
      <c r="T103" s="23"/>
      <c r="U103" s="20"/>
      <c r="V103" s="107"/>
      <c r="W103" s="24"/>
    </row>
    <row r="104" spans="1:23" s="82" customFormat="1" ht="12.75" customHeight="1">
      <c r="A104" s="84"/>
      <c r="B104" s="148"/>
      <c r="C104" s="85"/>
      <c r="D104" s="86"/>
      <c r="E104" s="87" t="s">
        <v>1</v>
      </c>
      <c r="F104" s="171" t="s">
        <v>320</v>
      </c>
      <c r="H104" s="88"/>
      <c r="I104" s="89"/>
      <c r="J104" s="90"/>
      <c r="K104" s="91"/>
      <c r="L104" s="92"/>
      <c r="M104" s="84"/>
      <c r="N104" s="148"/>
      <c r="O104" s="85"/>
      <c r="P104" s="86"/>
      <c r="Q104" s="87" t="s">
        <v>1</v>
      </c>
      <c r="R104" s="171" t="s">
        <v>321</v>
      </c>
      <c r="T104" s="88"/>
      <c r="U104" s="89"/>
      <c r="V104" s="90"/>
      <c r="W104" s="91"/>
    </row>
    <row r="105" spans="1:23" s="82" customFormat="1" ht="12.75" customHeight="1">
      <c r="A105" s="84"/>
      <c r="B105" s="148"/>
      <c r="C105" s="85"/>
      <c r="D105" s="86"/>
      <c r="E105" s="93" t="s">
        <v>2</v>
      </c>
      <c r="F105" s="171" t="s">
        <v>322</v>
      </c>
      <c r="H105" s="94"/>
      <c r="I105" s="90"/>
      <c r="J105" s="90"/>
      <c r="K105" s="91"/>
      <c r="L105" s="92"/>
      <c r="M105" s="84"/>
      <c r="N105" s="148"/>
      <c r="O105" s="85"/>
      <c r="P105" s="86"/>
      <c r="Q105" s="93" t="s">
        <v>2</v>
      </c>
      <c r="R105" s="171" t="s">
        <v>323</v>
      </c>
      <c r="T105" s="94"/>
      <c r="U105" s="90"/>
      <c r="V105" s="90"/>
      <c r="W105" s="91"/>
    </row>
    <row r="106" spans="1:23" s="82" customFormat="1" ht="12.75" customHeight="1">
      <c r="A106" s="84"/>
      <c r="B106" s="148"/>
      <c r="C106" s="85"/>
      <c r="D106" s="86"/>
      <c r="E106" s="93" t="s">
        <v>3</v>
      </c>
      <c r="F106" s="171" t="s">
        <v>324</v>
      </c>
      <c r="H106" s="88"/>
      <c r="I106" s="90"/>
      <c r="J106" s="90"/>
      <c r="K106" s="91"/>
      <c r="L106" s="92"/>
      <c r="M106" s="84"/>
      <c r="N106" s="148"/>
      <c r="O106" s="85"/>
      <c r="P106" s="86"/>
      <c r="Q106" s="93" t="s">
        <v>3</v>
      </c>
      <c r="R106" s="171" t="s">
        <v>325</v>
      </c>
      <c r="T106" s="88"/>
      <c r="U106" s="90"/>
      <c r="V106" s="90"/>
      <c r="W106" s="91"/>
    </row>
    <row r="107" spans="1:23" s="82" customFormat="1" ht="12.75" customHeight="1">
      <c r="A107" s="84"/>
      <c r="B107" s="148"/>
      <c r="C107" s="85"/>
      <c r="D107" s="86"/>
      <c r="E107" s="87" t="s">
        <v>4</v>
      </c>
      <c r="F107" s="171" t="s">
        <v>326</v>
      </c>
      <c r="H107" s="88"/>
      <c r="I107" s="90"/>
      <c r="J107" s="90"/>
      <c r="K107" s="91"/>
      <c r="L107" s="92"/>
      <c r="M107" s="84"/>
      <c r="N107" s="148"/>
      <c r="O107" s="85"/>
      <c r="P107" s="86"/>
      <c r="Q107" s="87" t="s">
        <v>4</v>
      </c>
      <c r="R107" s="171" t="s">
        <v>327</v>
      </c>
      <c r="T107" s="88"/>
      <c r="U107" s="90"/>
      <c r="V107" s="90"/>
      <c r="W107" s="91"/>
    </row>
    <row r="108" spans="1:23" s="82" customFormat="1" ht="12.75" customHeight="1">
      <c r="A108" s="95" t="s">
        <v>1</v>
      </c>
      <c r="B108" s="172" t="s">
        <v>328</v>
      </c>
      <c r="C108" s="85"/>
      <c r="D108" s="86"/>
      <c r="F108" s="88"/>
      <c r="G108" s="87" t="s">
        <v>1</v>
      </c>
      <c r="H108" s="172" t="s">
        <v>329</v>
      </c>
      <c r="I108" s="96"/>
      <c r="J108" s="88"/>
      <c r="K108" s="91"/>
      <c r="L108" s="92"/>
      <c r="M108" s="95" t="s">
        <v>1</v>
      </c>
      <c r="N108" s="172" t="s">
        <v>330</v>
      </c>
      <c r="O108" s="85"/>
      <c r="P108" s="86"/>
      <c r="R108" s="88"/>
      <c r="S108" s="87" t="s">
        <v>1</v>
      </c>
      <c r="T108" s="172" t="s">
        <v>331</v>
      </c>
      <c r="U108" s="96"/>
      <c r="V108" s="88"/>
      <c r="W108" s="91"/>
    </row>
    <row r="109" spans="1:23" s="82" customFormat="1" ht="12.75" customHeight="1">
      <c r="A109" s="98" t="s">
        <v>2</v>
      </c>
      <c r="B109" s="172" t="s">
        <v>332</v>
      </c>
      <c r="C109" s="99"/>
      <c r="D109" s="86"/>
      <c r="F109" s="100"/>
      <c r="G109" s="93" t="s">
        <v>2</v>
      </c>
      <c r="H109" s="172" t="s">
        <v>333</v>
      </c>
      <c r="I109" s="96"/>
      <c r="J109" s="88"/>
      <c r="K109" s="91"/>
      <c r="L109" s="92"/>
      <c r="M109" s="98" t="s">
        <v>2</v>
      </c>
      <c r="N109" s="172" t="s">
        <v>334</v>
      </c>
      <c r="O109" s="99"/>
      <c r="P109" s="86"/>
      <c r="R109" s="100"/>
      <c r="S109" s="93" t="s">
        <v>2</v>
      </c>
      <c r="T109" s="172" t="s">
        <v>239</v>
      </c>
      <c r="U109" s="96"/>
      <c r="V109" s="88"/>
      <c r="W109" s="91"/>
    </row>
    <row r="110" spans="1:23" s="82" customFormat="1" ht="12.75" customHeight="1">
      <c r="A110" s="98" t="s">
        <v>3</v>
      </c>
      <c r="B110" s="172" t="s">
        <v>335</v>
      </c>
      <c r="C110" s="85"/>
      <c r="D110" s="86"/>
      <c r="F110" s="100"/>
      <c r="G110" s="93" t="s">
        <v>3</v>
      </c>
      <c r="H110" s="172" t="s">
        <v>177</v>
      </c>
      <c r="I110" s="96"/>
      <c r="J110" s="88"/>
      <c r="K110" s="91"/>
      <c r="L110" s="92"/>
      <c r="M110" s="98" t="s">
        <v>3</v>
      </c>
      <c r="N110" s="172" t="s">
        <v>336</v>
      </c>
      <c r="O110" s="85"/>
      <c r="P110" s="86"/>
      <c r="R110" s="100"/>
      <c r="S110" s="93" t="s">
        <v>3</v>
      </c>
      <c r="T110" s="172" t="s">
        <v>337</v>
      </c>
      <c r="U110" s="96"/>
      <c r="V110" s="88"/>
      <c r="W110" s="91"/>
    </row>
    <row r="111" spans="1:23" s="82" customFormat="1" ht="12.75" customHeight="1">
      <c r="A111" s="95" t="s">
        <v>4</v>
      </c>
      <c r="B111" s="172" t="s">
        <v>338</v>
      </c>
      <c r="C111" s="99"/>
      <c r="D111" s="86"/>
      <c r="F111" s="88"/>
      <c r="G111" s="87" t="s">
        <v>4</v>
      </c>
      <c r="H111" s="172" t="s">
        <v>311</v>
      </c>
      <c r="I111" s="173"/>
      <c r="J111" s="174" t="s">
        <v>142</v>
      </c>
      <c r="K111" s="175"/>
      <c r="L111" s="92"/>
      <c r="M111" s="95" t="s">
        <v>4</v>
      </c>
      <c r="N111" s="172" t="s">
        <v>339</v>
      </c>
      <c r="O111" s="99"/>
      <c r="P111" s="86"/>
      <c r="R111" s="88"/>
      <c r="S111" s="87" t="s">
        <v>4</v>
      </c>
      <c r="T111" s="172" t="s">
        <v>340</v>
      </c>
      <c r="U111" s="173"/>
      <c r="V111" s="174" t="s">
        <v>142</v>
      </c>
      <c r="W111" s="175"/>
    </row>
    <row r="112" spans="1:23" s="82" customFormat="1" ht="12.75" customHeight="1">
      <c r="A112" s="3"/>
      <c r="B112" s="99"/>
      <c r="C112" s="99"/>
      <c r="D112" s="86"/>
      <c r="E112" s="87" t="s">
        <v>1</v>
      </c>
      <c r="F112" s="171" t="s">
        <v>341</v>
      </c>
      <c r="H112" s="88"/>
      <c r="I112" s="176" t="s">
        <v>143</v>
      </c>
      <c r="J112" s="177" t="s">
        <v>342</v>
      </c>
      <c r="K112" s="175"/>
      <c r="L112" s="92"/>
      <c r="M112" s="3"/>
      <c r="N112" s="99"/>
      <c r="O112" s="99"/>
      <c r="P112" s="86"/>
      <c r="Q112" s="87" t="s">
        <v>1</v>
      </c>
      <c r="R112" s="171" t="s">
        <v>343</v>
      </c>
      <c r="T112" s="88"/>
      <c r="U112" s="176" t="s">
        <v>143</v>
      </c>
      <c r="V112" s="177" t="s">
        <v>344</v>
      </c>
      <c r="W112" s="175"/>
    </row>
    <row r="113" spans="1:23" s="82" customFormat="1" ht="12.75" customHeight="1">
      <c r="A113" s="84"/>
      <c r="B113" s="178" t="s">
        <v>144</v>
      </c>
      <c r="C113" s="85"/>
      <c r="D113" s="86"/>
      <c r="E113" s="93" t="s">
        <v>2</v>
      </c>
      <c r="F113" s="171" t="s">
        <v>345</v>
      </c>
      <c r="H113" s="88"/>
      <c r="I113" s="176" t="s">
        <v>139</v>
      </c>
      <c r="J113" s="179" t="s">
        <v>342</v>
      </c>
      <c r="K113" s="175"/>
      <c r="L113" s="92"/>
      <c r="M113" s="84"/>
      <c r="N113" s="178" t="s">
        <v>144</v>
      </c>
      <c r="O113" s="85"/>
      <c r="P113" s="86"/>
      <c r="Q113" s="93" t="s">
        <v>2</v>
      </c>
      <c r="R113" s="171" t="s">
        <v>346</v>
      </c>
      <c r="T113" s="88"/>
      <c r="U113" s="176" t="s">
        <v>139</v>
      </c>
      <c r="V113" s="179" t="s">
        <v>347</v>
      </c>
      <c r="W113" s="175"/>
    </row>
    <row r="114" spans="1:23" s="82" customFormat="1" ht="12.75" customHeight="1">
      <c r="A114" s="84"/>
      <c r="B114" s="148" t="s">
        <v>348</v>
      </c>
      <c r="C114" s="85"/>
      <c r="D114" s="86"/>
      <c r="E114" s="93" t="s">
        <v>3</v>
      </c>
      <c r="F114" s="171" t="s">
        <v>349</v>
      </c>
      <c r="H114" s="97"/>
      <c r="I114" s="176" t="s">
        <v>145</v>
      </c>
      <c r="J114" s="179" t="s">
        <v>350</v>
      </c>
      <c r="K114" s="175"/>
      <c r="L114" s="92"/>
      <c r="M114" s="84"/>
      <c r="N114" s="148" t="s">
        <v>351</v>
      </c>
      <c r="O114" s="85"/>
      <c r="P114" s="86"/>
      <c r="Q114" s="93" t="s">
        <v>3</v>
      </c>
      <c r="R114" s="171" t="s">
        <v>352</v>
      </c>
      <c r="T114" s="97"/>
      <c r="U114" s="176" t="s">
        <v>145</v>
      </c>
      <c r="V114" s="179" t="s">
        <v>353</v>
      </c>
      <c r="W114" s="175"/>
    </row>
    <row r="115" spans="1:23" s="82" customFormat="1" ht="12.75" customHeight="1">
      <c r="A115" s="101"/>
      <c r="B115" s="102"/>
      <c r="C115" s="102"/>
      <c r="D115" s="86"/>
      <c r="E115" s="87" t="s">
        <v>4</v>
      </c>
      <c r="F115" s="172" t="s">
        <v>354</v>
      </c>
      <c r="H115" s="102"/>
      <c r="I115" s="180" t="s">
        <v>146</v>
      </c>
      <c r="J115" s="179" t="s">
        <v>350</v>
      </c>
      <c r="K115" s="181"/>
      <c r="L115" s="103"/>
      <c r="M115" s="101"/>
      <c r="N115" s="102"/>
      <c r="O115" s="102"/>
      <c r="P115" s="86"/>
      <c r="Q115" s="87" t="s">
        <v>4</v>
      </c>
      <c r="R115" s="172" t="s">
        <v>191</v>
      </c>
      <c r="T115" s="102"/>
      <c r="U115" s="180" t="s">
        <v>146</v>
      </c>
      <c r="V115" s="179" t="s">
        <v>353</v>
      </c>
      <c r="W115" s="181"/>
    </row>
    <row r="116" spans="1:23" ht="4.5" customHeight="1">
      <c r="A116" s="30"/>
      <c r="B116" s="108"/>
      <c r="C116" s="31"/>
      <c r="D116" s="5"/>
      <c r="E116" s="32"/>
      <c r="F116" s="33"/>
      <c r="G116" s="34"/>
      <c r="H116" s="34"/>
      <c r="I116" s="31"/>
      <c r="J116" s="108"/>
      <c r="K116" s="35"/>
      <c r="M116" s="30"/>
      <c r="N116" s="108"/>
      <c r="O116" s="31"/>
      <c r="P116" s="5"/>
      <c r="Q116" s="32"/>
      <c r="R116" s="33"/>
      <c r="S116" s="34"/>
      <c r="T116" s="34"/>
      <c r="U116" s="31"/>
      <c r="V116" s="108"/>
      <c r="W116" s="35"/>
    </row>
    <row r="117" spans="1:23" ht="12.75" customHeight="1">
      <c r="A117" s="36"/>
      <c r="B117" s="109" t="s">
        <v>18</v>
      </c>
      <c r="C117" s="37"/>
      <c r="D117" s="38" t="s">
        <v>19</v>
      </c>
      <c r="E117" s="38" t="s">
        <v>20</v>
      </c>
      <c r="F117" s="38" t="s">
        <v>21</v>
      </c>
      <c r="G117" s="39" t="s">
        <v>22</v>
      </c>
      <c r="H117" s="40"/>
      <c r="I117" s="37" t="s">
        <v>23</v>
      </c>
      <c r="J117" s="109" t="s">
        <v>18</v>
      </c>
      <c r="K117" s="36" t="s">
        <v>24</v>
      </c>
      <c r="L117" s="13">
        <v>150</v>
      </c>
      <c r="M117" s="36"/>
      <c r="N117" s="109" t="s">
        <v>18</v>
      </c>
      <c r="O117" s="37"/>
      <c r="P117" s="38" t="s">
        <v>19</v>
      </c>
      <c r="Q117" s="38" t="s">
        <v>20</v>
      </c>
      <c r="R117" s="38" t="s">
        <v>21</v>
      </c>
      <c r="S117" s="39" t="s">
        <v>22</v>
      </c>
      <c r="T117" s="40"/>
      <c r="U117" s="37" t="s">
        <v>23</v>
      </c>
      <c r="V117" s="109" t="s">
        <v>18</v>
      </c>
      <c r="W117" s="36" t="s">
        <v>24</v>
      </c>
    </row>
    <row r="118" spans="1:23" ht="12.75">
      <c r="A118" s="41" t="s">
        <v>24</v>
      </c>
      <c r="B118" s="110" t="s">
        <v>25</v>
      </c>
      <c r="C118" s="42" t="s">
        <v>26</v>
      </c>
      <c r="D118" s="43" t="s">
        <v>27</v>
      </c>
      <c r="E118" s="43" t="s">
        <v>28</v>
      </c>
      <c r="F118" s="43"/>
      <c r="G118" s="44" t="s">
        <v>26</v>
      </c>
      <c r="H118" s="44" t="s">
        <v>23</v>
      </c>
      <c r="I118" s="42"/>
      <c r="J118" s="110" t="s">
        <v>25</v>
      </c>
      <c r="K118" s="41"/>
      <c r="L118" s="13">
        <v>150</v>
      </c>
      <c r="M118" s="41" t="s">
        <v>24</v>
      </c>
      <c r="N118" s="110" t="s">
        <v>25</v>
      </c>
      <c r="O118" s="42" t="s">
        <v>26</v>
      </c>
      <c r="P118" s="43" t="s">
        <v>27</v>
      </c>
      <c r="Q118" s="43" t="s">
        <v>28</v>
      </c>
      <c r="R118" s="43"/>
      <c r="S118" s="44" t="s">
        <v>26</v>
      </c>
      <c r="T118" s="44" t="s">
        <v>23</v>
      </c>
      <c r="U118" s="42"/>
      <c r="V118" s="110" t="s">
        <v>25</v>
      </c>
      <c r="W118" s="41"/>
    </row>
    <row r="119" spans="1:23" ht="16.5" customHeight="1">
      <c r="A119" s="45">
        <v>-1</v>
      </c>
      <c r="B119" s="182">
        <v>4</v>
      </c>
      <c r="C119" s="183">
        <v>5</v>
      </c>
      <c r="D119" s="184" t="s">
        <v>153</v>
      </c>
      <c r="E119" s="185" t="s">
        <v>143</v>
      </c>
      <c r="F119" s="186">
        <v>8</v>
      </c>
      <c r="G119" s="187"/>
      <c r="H119" s="187">
        <v>50</v>
      </c>
      <c r="I119" s="188">
        <v>10</v>
      </c>
      <c r="J119" s="189">
        <v>6</v>
      </c>
      <c r="K119" s="45">
        <v>1</v>
      </c>
      <c r="L119" s="13"/>
      <c r="M119" s="45">
        <v>1.40625</v>
      </c>
      <c r="N119" s="182">
        <v>6</v>
      </c>
      <c r="O119" s="183">
        <v>5</v>
      </c>
      <c r="P119" s="184" t="s">
        <v>157</v>
      </c>
      <c r="Q119" s="185" t="s">
        <v>145</v>
      </c>
      <c r="R119" s="186">
        <v>8</v>
      </c>
      <c r="S119" s="187"/>
      <c r="T119" s="187">
        <v>90</v>
      </c>
      <c r="U119" s="188">
        <v>10</v>
      </c>
      <c r="V119" s="189">
        <v>4</v>
      </c>
      <c r="W119" s="45">
        <v>-1.40625</v>
      </c>
    </row>
    <row r="120" spans="1:23" ht="16.5" customHeight="1">
      <c r="A120" s="45">
        <v>-2.6875</v>
      </c>
      <c r="B120" s="182">
        <v>1</v>
      </c>
      <c r="C120" s="183">
        <v>4</v>
      </c>
      <c r="D120" s="184" t="s">
        <v>167</v>
      </c>
      <c r="E120" s="185" t="s">
        <v>145</v>
      </c>
      <c r="F120" s="186">
        <v>8</v>
      </c>
      <c r="G120" s="187"/>
      <c r="H120" s="187">
        <v>110</v>
      </c>
      <c r="I120" s="188">
        <v>11</v>
      </c>
      <c r="J120" s="189">
        <v>9</v>
      </c>
      <c r="K120" s="45">
        <v>2.6875</v>
      </c>
      <c r="L120" s="13"/>
      <c r="M120" s="45">
        <v>-7.34375</v>
      </c>
      <c r="N120" s="182">
        <v>2</v>
      </c>
      <c r="O120" s="183">
        <v>4</v>
      </c>
      <c r="P120" s="184" t="s">
        <v>168</v>
      </c>
      <c r="Q120" s="185" t="s">
        <v>143</v>
      </c>
      <c r="R120" s="186">
        <v>6</v>
      </c>
      <c r="S120" s="187"/>
      <c r="T120" s="187">
        <v>500</v>
      </c>
      <c r="U120" s="188">
        <v>11</v>
      </c>
      <c r="V120" s="189">
        <v>8</v>
      </c>
      <c r="W120" s="45">
        <v>7.34375</v>
      </c>
    </row>
    <row r="121" spans="1:23" ht="16.5" customHeight="1">
      <c r="A121" s="45">
        <v>3.3125</v>
      </c>
      <c r="B121" s="182">
        <v>9</v>
      </c>
      <c r="C121" s="183">
        <v>1</v>
      </c>
      <c r="D121" s="184" t="s">
        <v>153</v>
      </c>
      <c r="E121" s="185" t="s">
        <v>143</v>
      </c>
      <c r="F121" s="186">
        <v>9</v>
      </c>
      <c r="G121" s="187">
        <v>110</v>
      </c>
      <c r="H121" s="187"/>
      <c r="I121" s="188">
        <v>9</v>
      </c>
      <c r="J121" s="189">
        <v>1</v>
      </c>
      <c r="K121" s="45">
        <v>-3.3125</v>
      </c>
      <c r="L121" s="13"/>
      <c r="M121" s="45">
        <v>-0.1875</v>
      </c>
      <c r="N121" s="182">
        <v>4</v>
      </c>
      <c r="O121" s="183">
        <v>1</v>
      </c>
      <c r="P121" s="184" t="s">
        <v>159</v>
      </c>
      <c r="Q121" s="185" t="s">
        <v>146</v>
      </c>
      <c r="R121" s="186">
        <v>9</v>
      </c>
      <c r="S121" s="187"/>
      <c r="T121" s="187">
        <v>140</v>
      </c>
      <c r="U121" s="188">
        <v>9</v>
      </c>
      <c r="V121" s="189">
        <v>6</v>
      </c>
      <c r="W121" s="45">
        <v>0.1875</v>
      </c>
    </row>
    <row r="122" spans="1:23" ht="16.5" customHeight="1">
      <c r="A122" s="45">
        <v>3.3125</v>
      </c>
      <c r="B122" s="182">
        <v>9</v>
      </c>
      <c r="C122" s="183">
        <v>3</v>
      </c>
      <c r="D122" s="184" t="s">
        <v>161</v>
      </c>
      <c r="E122" s="185" t="s">
        <v>139</v>
      </c>
      <c r="F122" s="186">
        <v>9</v>
      </c>
      <c r="G122" s="187">
        <v>110</v>
      </c>
      <c r="H122" s="187"/>
      <c r="I122" s="188">
        <v>7</v>
      </c>
      <c r="J122" s="189">
        <v>1</v>
      </c>
      <c r="K122" s="45">
        <v>-3.3125</v>
      </c>
      <c r="L122" s="13"/>
      <c r="M122" s="45">
        <v>7.46875</v>
      </c>
      <c r="N122" s="182">
        <v>10</v>
      </c>
      <c r="O122" s="183">
        <v>3</v>
      </c>
      <c r="P122" s="184" t="s">
        <v>156</v>
      </c>
      <c r="Q122" s="185" t="s">
        <v>146</v>
      </c>
      <c r="R122" s="186">
        <v>8</v>
      </c>
      <c r="S122" s="187">
        <v>200</v>
      </c>
      <c r="T122" s="187"/>
      <c r="U122" s="188">
        <v>7</v>
      </c>
      <c r="V122" s="189">
        <v>0</v>
      </c>
      <c r="W122" s="45">
        <v>-7.46875</v>
      </c>
    </row>
    <row r="123" spans="1:23" ht="16.5" customHeight="1">
      <c r="A123" s="45">
        <v>-2.6875</v>
      </c>
      <c r="B123" s="182">
        <v>1</v>
      </c>
      <c r="C123" s="183">
        <v>2</v>
      </c>
      <c r="D123" s="184" t="s">
        <v>160</v>
      </c>
      <c r="E123" s="185" t="s">
        <v>145</v>
      </c>
      <c r="F123" s="186">
        <v>8</v>
      </c>
      <c r="G123" s="187"/>
      <c r="H123" s="187">
        <v>110</v>
      </c>
      <c r="I123" s="188">
        <v>12</v>
      </c>
      <c r="J123" s="189">
        <v>9</v>
      </c>
      <c r="K123" s="45">
        <v>2.6875</v>
      </c>
      <c r="L123" s="13"/>
      <c r="M123" s="45">
        <v>5.65625</v>
      </c>
      <c r="N123" s="182">
        <v>8</v>
      </c>
      <c r="O123" s="183">
        <v>2</v>
      </c>
      <c r="P123" s="184" t="s">
        <v>156</v>
      </c>
      <c r="Q123" s="185" t="s">
        <v>145</v>
      </c>
      <c r="R123" s="186">
        <v>9</v>
      </c>
      <c r="S123" s="187">
        <v>100</v>
      </c>
      <c r="T123" s="187"/>
      <c r="U123" s="188">
        <v>12</v>
      </c>
      <c r="V123" s="189">
        <v>2</v>
      </c>
      <c r="W123" s="45">
        <v>-5.65625</v>
      </c>
    </row>
    <row r="124" spans="1:23" ht="16.5" customHeight="1">
      <c r="A124" s="45">
        <v>0.625</v>
      </c>
      <c r="B124" s="182">
        <v>6</v>
      </c>
      <c r="C124" s="183">
        <v>6</v>
      </c>
      <c r="D124" s="184" t="s">
        <v>507</v>
      </c>
      <c r="E124" s="185"/>
      <c r="F124" s="186"/>
      <c r="G124" s="187">
        <v>0</v>
      </c>
      <c r="H124" s="187">
        <v>0</v>
      </c>
      <c r="I124" s="188">
        <v>8</v>
      </c>
      <c r="J124" s="189">
        <v>4</v>
      </c>
      <c r="K124" s="45">
        <v>-0.625</v>
      </c>
      <c r="L124" s="13"/>
      <c r="M124" s="45">
        <v>-11.21875</v>
      </c>
      <c r="N124" s="182">
        <v>0</v>
      </c>
      <c r="O124" s="183">
        <v>6</v>
      </c>
      <c r="P124" s="184" t="s">
        <v>168</v>
      </c>
      <c r="Q124" s="185" t="s">
        <v>143</v>
      </c>
      <c r="R124" s="186">
        <v>5</v>
      </c>
      <c r="S124" s="187"/>
      <c r="T124" s="187">
        <v>800</v>
      </c>
      <c r="U124" s="188">
        <v>8</v>
      </c>
      <c r="V124" s="189">
        <v>10</v>
      </c>
      <c r="W124" s="45">
        <v>11.21875</v>
      </c>
    </row>
    <row r="125" spans="1:23" s="82" customFormat="1" ht="30" customHeight="1">
      <c r="A125" s="14"/>
      <c r="B125" s="111"/>
      <c r="C125" s="46"/>
      <c r="D125" s="14"/>
      <c r="E125" s="14"/>
      <c r="F125" s="14"/>
      <c r="G125" s="14"/>
      <c r="H125" s="14"/>
      <c r="I125" s="46"/>
      <c r="J125" s="111"/>
      <c r="K125" s="14"/>
      <c r="L125" s="29"/>
      <c r="M125" s="14"/>
      <c r="N125" s="111"/>
      <c r="O125" s="46"/>
      <c r="P125" s="14"/>
      <c r="Q125" s="14"/>
      <c r="R125" s="14"/>
      <c r="S125" s="14"/>
      <c r="T125" s="14"/>
      <c r="U125" s="46"/>
      <c r="V125" s="111"/>
      <c r="W125" s="14"/>
    </row>
    <row r="126" spans="1:23" s="82" customFormat="1" ht="15">
      <c r="A126" s="6"/>
      <c r="B126" s="105" t="s">
        <v>10</v>
      </c>
      <c r="C126" s="8"/>
      <c r="D126" s="7"/>
      <c r="E126" s="9" t="s">
        <v>40</v>
      </c>
      <c r="F126" s="1"/>
      <c r="G126" s="10" t="s">
        <v>12</v>
      </c>
      <c r="H126" s="10"/>
      <c r="I126" s="11" t="s">
        <v>30</v>
      </c>
      <c r="J126" s="113"/>
      <c r="K126" s="12"/>
      <c r="L126" s="13">
        <v>150</v>
      </c>
      <c r="M126" s="6"/>
      <c r="N126" s="105" t="s">
        <v>10</v>
      </c>
      <c r="O126" s="8"/>
      <c r="P126" s="7"/>
      <c r="Q126" s="9" t="s">
        <v>41</v>
      </c>
      <c r="R126" s="1"/>
      <c r="S126" s="10" t="s">
        <v>12</v>
      </c>
      <c r="T126" s="10"/>
      <c r="U126" s="11" t="s">
        <v>8</v>
      </c>
      <c r="V126" s="113"/>
      <c r="W126" s="12"/>
    </row>
    <row r="127" spans="1:23" s="82" customFormat="1" ht="12.75">
      <c r="A127" s="15"/>
      <c r="B127" s="106"/>
      <c r="C127" s="16"/>
      <c r="D127" s="17"/>
      <c r="E127" s="17"/>
      <c r="F127" s="17"/>
      <c r="G127" s="18" t="s">
        <v>15</v>
      </c>
      <c r="H127" s="18"/>
      <c r="I127" s="11" t="s">
        <v>16</v>
      </c>
      <c r="J127" s="113"/>
      <c r="K127" s="12"/>
      <c r="L127" s="13">
        <v>150</v>
      </c>
      <c r="M127" s="15"/>
      <c r="N127" s="106"/>
      <c r="O127" s="16"/>
      <c r="P127" s="17"/>
      <c r="Q127" s="17"/>
      <c r="R127" s="17"/>
      <c r="S127" s="18" t="s">
        <v>15</v>
      </c>
      <c r="T127" s="18"/>
      <c r="U127" s="11" t="s">
        <v>17</v>
      </c>
      <c r="V127" s="113"/>
      <c r="W127" s="12"/>
    </row>
    <row r="128" spans="1:23" s="82" customFormat="1" ht="4.5" customHeight="1">
      <c r="A128" s="19"/>
      <c r="B128" s="107"/>
      <c r="C128" s="20"/>
      <c r="D128" s="2"/>
      <c r="E128" s="21"/>
      <c r="F128" s="22"/>
      <c r="G128" s="23"/>
      <c r="H128" s="23"/>
      <c r="I128" s="20"/>
      <c r="J128" s="107"/>
      <c r="K128" s="24"/>
      <c r="L128" s="13"/>
      <c r="M128" s="19"/>
      <c r="N128" s="107"/>
      <c r="O128" s="20"/>
      <c r="P128" s="2"/>
      <c r="Q128" s="21"/>
      <c r="R128" s="22"/>
      <c r="S128" s="23"/>
      <c r="T128" s="23"/>
      <c r="U128" s="20"/>
      <c r="V128" s="107"/>
      <c r="W128" s="24"/>
    </row>
    <row r="129" spans="1:23" s="82" customFormat="1" ht="12.75" customHeight="1">
      <c r="A129" s="84"/>
      <c r="B129" s="148"/>
      <c r="C129" s="85"/>
      <c r="D129" s="86"/>
      <c r="E129" s="87" t="s">
        <v>1</v>
      </c>
      <c r="F129" s="171" t="s">
        <v>355</v>
      </c>
      <c r="H129" s="88"/>
      <c r="I129" s="89"/>
      <c r="J129" s="90"/>
      <c r="K129" s="91"/>
      <c r="L129" s="92"/>
      <c r="M129" s="84"/>
      <c r="N129" s="148"/>
      <c r="O129" s="85"/>
      <c r="P129" s="86"/>
      <c r="Q129" s="87" t="s">
        <v>1</v>
      </c>
      <c r="R129" s="171" t="s">
        <v>356</v>
      </c>
      <c r="T129" s="88"/>
      <c r="U129" s="89"/>
      <c r="V129" s="90"/>
      <c r="W129" s="91"/>
    </row>
    <row r="130" spans="1:23" s="82" customFormat="1" ht="12.75" customHeight="1">
      <c r="A130" s="84"/>
      <c r="B130" s="148"/>
      <c r="C130" s="85"/>
      <c r="D130" s="86"/>
      <c r="E130" s="93" t="s">
        <v>2</v>
      </c>
      <c r="F130" s="171" t="s">
        <v>357</v>
      </c>
      <c r="H130" s="94"/>
      <c r="I130" s="90"/>
      <c r="J130" s="90"/>
      <c r="K130" s="91"/>
      <c r="L130" s="92"/>
      <c r="M130" s="84"/>
      <c r="N130" s="148"/>
      <c r="O130" s="85"/>
      <c r="P130" s="86"/>
      <c r="Q130" s="93" t="s">
        <v>2</v>
      </c>
      <c r="R130" s="171" t="s">
        <v>358</v>
      </c>
      <c r="T130" s="94"/>
      <c r="U130" s="90"/>
      <c r="V130" s="90"/>
      <c r="W130" s="91"/>
    </row>
    <row r="131" spans="1:23" s="82" customFormat="1" ht="12.75" customHeight="1">
      <c r="A131" s="84"/>
      <c r="B131" s="148"/>
      <c r="C131" s="85"/>
      <c r="D131" s="86"/>
      <c r="E131" s="93" t="s">
        <v>3</v>
      </c>
      <c r="F131" s="171" t="s">
        <v>341</v>
      </c>
      <c r="H131" s="88"/>
      <c r="I131" s="90"/>
      <c r="J131" s="90"/>
      <c r="K131" s="91"/>
      <c r="L131" s="92"/>
      <c r="M131" s="84"/>
      <c r="N131" s="148"/>
      <c r="O131" s="85"/>
      <c r="P131" s="86"/>
      <c r="Q131" s="93" t="s">
        <v>3</v>
      </c>
      <c r="R131" s="171" t="s">
        <v>188</v>
      </c>
      <c r="T131" s="88"/>
      <c r="U131" s="90"/>
      <c r="V131" s="90"/>
      <c r="W131" s="91"/>
    </row>
    <row r="132" spans="1:23" s="82" customFormat="1" ht="12.75" customHeight="1">
      <c r="A132" s="84"/>
      <c r="B132" s="148"/>
      <c r="C132" s="85"/>
      <c r="D132" s="86"/>
      <c r="E132" s="87" t="s">
        <v>4</v>
      </c>
      <c r="F132" s="171" t="s">
        <v>359</v>
      </c>
      <c r="H132" s="88"/>
      <c r="I132" s="90"/>
      <c r="J132" s="90"/>
      <c r="K132" s="91"/>
      <c r="L132" s="92"/>
      <c r="M132" s="84"/>
      <c r="N132" s="148"/>
      <c r="O132" s="85"/>
      <c r="P132" s="86"/>
      <c r="Q132" s="87" t="s">
        <v>4</v>
      </c>
      <c r="R132" s="171" t="s">
        <v>360</v>
      </c>
      <c r="T132" s="88"/>
      <c r="U132" s="90"/>
      <c r="V132" s="90"/>
      <c r="W132" s="91"/>
    </row>
    <row r="133" spans="1:23" s="82" customFormat="1" ht="12.75" customHeight="1">
      <c r="A133" s="95" t="s">
        <v>1</v>
      </c>
      <c r="B133" s="172" t="s">
        <v>361</v>
      </c>
      <c r="C133" s="85"/>
      <c r="D133" s="86"/>
      <c r="F133" s="88"/>
      <c r="G133" s="87" t="s">
        <v>1</v>
      </c>
      <c r="H133" s="172" t="s">
        <v>362</v>
      </c>
      <c r="I133" s="96"/>
      <c r="J133" s="88"/>
      <c r="K133" s="91"/>
      <c r="L133" s="92"/>
      <c r="M133" s="95" t="s">
        <v>1</v>
      </c>
      <c r="N133" s="172" t="s">
        <v>363</v>
      </c>
      <c r="O133" s="85"/>
      <c r="P133" s="86"/>
      <c r="R133" s="88"/>
      <c r="S133" s="87" t="s">
        <v>1</v>
      </c>
      <c r="T133" s="172" t="s">
        <v>364</v>
      </c>
      <c r="U133" s="96"/>
      <c r="V133" s="88"/>
      <c r="W133" s="91"/>
    </row>
    <row r="134" spans="1:23" s="82" customFormat="1" ht="12.75" customHeight="1">
      <c r="A134" s="98" t="s">
        <v>2</v>
      </c>
      <c r="B134" s="172" t="s">
        <v>365</v>
      </c>
      <c r="C134" s="99"/>
      <c r="D134" s="86"/>
      <c r="F134" s="100"/>
      <c r="G134" s="93" t="s">
        <v>2</v>
      </c>
      <c r="H134" s="172" t="s">
        <v>323</v>
      </c>
      <c r="I134" s="96"/>
      <c r="J134" s="88"/>
      <c r="K134" s="91"/>
      <c r="L134" s="92"/>
      <c r="M134" s="98" t="s">
        <v>2</v>
      </c>
      <c r="N134" s="172" t="s">
        <v>366</v>
      </c>
      <c r="O134" s="99"/>
      <c r="P134" s="86"/>
      <c r="R134" s="100"/>
      <c r="S134" s="93" t="s">
        <v>2</v>
      </c>
      <c r="T134" s="172" t="s">
        <v>361</v>
      </c>
      <c r="U134" s="96"/>
      <c r="V134" s="88"/>
      <c r="W134" s="91"/>
    </row>
    <row r="135" spans="1:23" s="82" customFormat="1" ht="12.75" customHeight="1">
      <c r="A135" s="98" t="s">
        <v>3</v>
      </c>
      <c r="B135" s="172" t="s">
        <v>367</v>
      </c>
      <c r="C135" s="85"/>
      <c r="D135" s="86"/>
      <c r="F135" s="100"/>
      <c r="G135" s="93" t="s">
        <v>3</v>
      </c>
      <c r="H135" s="172" t="s">
        <v>368</v>
      </c>
      <c r="I135" s="96"/>
      <c r="J135" s="88"/>
      <c r="K135" s="91"/>
      <c r="L135" s="92"/>
      <c r="M135" s="98" t="s">
        <v>3</v>
      </c>
      <c r="N135" s="172" t="s">
        <v>369</v>
      </c>
      <c r="O135" s="85"/>
      <c r="P135" s="86"/>
      <c r="R135" s="100"/>
      <c r="S135" s="93" t="s">
        <v>3</v>
      </c>
      <c r="T135" s="172" t="s">
        <v>234</v>
      </c>
      <c r="U135" s="96"/>
      <c r="V135" s="88"/>
      <c r="W135" s="91"/>
    </row>
    <row r="136" spans="1:23" s="82" customFormat="1" ht="12.75" customHeight="1">
      <c r="A136" s="95" t="s">
        <v>4</v>
      </c>
      <c r="B136" s="172" t="s">
        <v>370</v>
      </c>
      <c r="C136" s="99"/>
      <c r="D136" s="86"/>
      <c r="F136" s="88"/>
      <c r="G136" s="87" t="s">
        <v>4</v>
      </c>
      <c r="H136" s="172" t="s">
        <v>220</v>
      </c>
      <c r="I136" s="173"/>
      <c r="J136" s="174" t="s">
        <v>142</v>
      </c>
      <c r="K136" s="175"/>
      <c r="L136" s="92"/>
      <c r="M136" s="95" t="s">
        <v>4</v>
      </c>
      <c r="N136" s="172" t="s">
        <v>194</v>
      </c>
      <c r="O136" s="99"/>
      <c r="P136" s="86"/>
      <c r="R136" s="88"/>
      <c r="S136" s="87" t="s">
        <v>4</v>
      </c>
      <c r="T136" s="172" t="s">
        <v>371</v>
      </c>
      <c r="U136" s="173"/>
      <c r="V136" s="174" t="s">
        <v>142</v>
      </c>
      <c r="W136" s="175"/>
    </row>
    <row r="137" spans="1:23" s="82" customFormat="1" ht="12.75" customHeight="1">
      <c r="A137" s="3"/>
      <c r="B137" s="99"/>
      <c r="C137" s="99"/>
      <c r="D137" s="86"/>
      <c r="E137" s="87" t="s">
        <v>1</v>
      </c>
      <c r="F137" s="171" t="s">
        <v>16</v>
      </c>
      <c r="H137" s="88"/>
      <c r="I137" s="176" t="s">
        <v>143</v>
      </c>
      <c r="J137" s="177" t="s">
        <v>372</v>
      </c>
      <c r="K137" s="175"/>
      <c r="L137" s="92"/>
      <c r="M137" s="3"/>
      <c r="N137" s="99"/>
      <c r="O137" s="99"/>
      <c r="P137" s="86"/>
      <c r="Q137" s="87" t="s">
        <v>1</v>
      </c>
      <c r="R137" s="171" t="s">
        <v>311</v>
      </c>
      <c r="T137" s="88"/>
      <c r="U137" s="176" t="s">
        <v>143</v>
      </c>
      <c r="V137" s="177" t="s">
        <v>373</v>
      </c>
      <c r="W137" s="175"/>
    </row>
    <row r="138" spans="1:23" s="82" customFormat="1" ht="12.75" customHeight="1">
      <c r="A138" s="84"/>
      <c r="B138" s="178" t="s">
        <v>144</v>
      </c>
      <c r="C138" s="85"/>
      <c r="D138" s="86"/>
      <c r="E138" s="93" t="s">
        <v>2</v>
      </c>
      <c r="F138" s="171" t="s">
        <v>374</v>
      </c>
      <c r="H138" s="88"/>
      <c r="I138" s="176" t="s">
        <v>139</v>
      </c>
      <c r="J138" s="179" t="s">
        <v>375</v>
      </c>
      <c r="K138" s="175"/>
      <c r="L138" s="92"/>
      <c r="M138" s="84"/>
      <c r="N138" s="178" t="s">
        <v>144</v>
      </c>
      <c r="O138" s="85"/>
      <c r="P138" s="86"/>
      <c r="Q138" s="93" t="s">
        <v>2</v>
      </c>
      <c r="R138" s="171" t="s">
        <v>376</v>
      </c>
      <c r="T138" s="88"/>
      <c r="U138" s="176" t="s">
        <v>139</v>
      </c>
      <c r="V138" s="179" t="s">
        <v>373</v>
      </c>
      <c r="W138" s="175"/>
    </row>
    <row r="139" spans="1:23" s="82" customFormat="1" ht="12.75" customHeight="1">
      <c r="A139" s="84"/>
      <c r="B139" s="148" t="s">
        <v>377</v>
      </c>
      <c r="C139" s="85"/>
      <c r="D139" s="86"/>
      <c r="E139" s="93" t="s">
        <v>3</v>
      </c>
      <c r="F139" s="171" t="s">
        <v>378</v>
      </c>
      <c r="H139" s="97"/>
      <c r="I139" s="176" t="s">
        <v>145</v>
      </c>
      <c r="J139" s="179" t="s">
        <v>379</v>
      </c>
      <c r="K139" s="175"/>
      <c r="L139" s="92"/>
      <c r="M139" s="84"/>
      <c r="N139" s="148" t="s">
        <v>380</v>
      </c>
      <c r="O139" s="85"/>
      <c r="P139" s="86"/>
      <c r="Q139" s="93" t="s">
        <v>3</v>
      </c>
      <c r="R139" s="171" t="s">
        <v>381</v>
      </c>
      <c r="T139" s="97"/>
      <c r="U139" s="176" t="s">
        <v>145</v>
      </c>
      <c r="V139" s="179" t="s">
        <v>382</v>
      </c>
      <c r="W139" s="175"/>
    </row>
    <row r="140" spans="1:23" s="82" customFormat="1" ht="12.75" customHeight="1">
      <c r="A140" s="101"/>
      <c r="B140" s="102"/>
      <c r="C140" s="102"/>
      <c r="D140" s="86"/>
      <c r="E140" s="87" t="s">
        <v>4</v>
      </c>
      <c r="F140" s="172" t="s">
        <v>383</v>
      </c>
      <c r="H140" s="102"/>
      <c r="I140" s="180" t="s">
        <v>146</v>
      </c>
      <c r="J140" s="179" t="s">
        <v>379</v>
      </c>
      <c r="K140" s="181"/>
      <c r="L140" s="103"/>
      <c r="M140" s="101"/>
      <c r="N140" s="102"/>
      <c r="O140" s="102"/>
      <c r="P140" s="86"/>
      <c r="Q140" s="87" t="s">
        <v>4</v>
      </c>
      <c r="R140" s="172" t="s">
        <v>384</v>
      </c>
      <c r="T140" s="102"/>
      <c r="U140" s="180" t="s">
        <v>146</v>
      </c>
      <c r="V140" s="179" t="s">
        <v>382</v>
      </c>
      <c r="W140" s="181"/>
    </row>
    <row r="141" spans="1:23" ht="4.5" customHeight="1">
      <c r="A141" s="30"/>
      <c r="B141" s="108"/>
      <c r="C141" s="31"/>
      <c r="D141" s="5"/>
      <c r="E141" s="32"/>
      <c r="F141" s="33"/>
      <c r="G141" s="34"/>
      <c r="H141" s="34"/>
      <c r="I141" s="31"/>
      <c r="J141" s="108"/>
      <c r="K141" s="35"/>
      <c r="M141" s="30"/>
      <c r="N141" s="108"/>
      <c r="O141" s="31"/>
      <c r="P141" s="5"/>
      <c r="Q141" s="32"/>
      <c r="R141" s="33"/>
      <c r="S141" s="34"/>
      <c r="T141" s="34"/>
      <c r="U141" s="31"/>
      <c r="V141" s="108"/>
      <c r="W141" s="35"/>
    </row>
    <row r="142" spans="1:23" ht="12.75" customHeight="1">
      <c r="A142" s="36"/>
      <c r="B142" s="109" t="s">
        <v>18</v>
      </c>
      <c r="C142" s="37"/>
      <c r="D142" s="38" t="s">
        <v>19</v>
      </c>
      <c r="E142" s="38" t="s">
        <v>20</v>
      </c>
      <c r="F142" s="38" t="s">
        <v>21</v>
      </c>
      <c r="G142" s="39" t="s">
        <v>22</v>
      </c>
      <c r="H142" s="40"/>
      <c r="I142" s="37" t="s">
        <v>23</v>
      </c>
      <c r="J142" s="109" t="s">
        <v>18</v>
      </c>
      <c r="K142" s="36" t="s">
        <v>24</v>
      </c>
      <c r="L142" s="13">
        <v>150</v>
      </c>
      <c r="M142" s="36"/>
      <c r="N142" s="109" t="s">
        <v>18</v>
      </c>
      <c r="O142" s="37"/>
      <c r="P142" s="38" t="s">
        <v>19</v>
      </c>
      <c r="Q142" s="38" t="s">
        <v>20</v>
      </c>
      <c r="R142" s="38" t="s">
        <v>21</v>
      </c>
      <c r="S142" s="39" t="s">
        <v>22</v>
      </c>
      <c r="T142" s="40"/>
      <c r="U142" s="37" t="s">
        <v>23</v>
      </c>
      <c r="V142" s="109" t="s">
        <v>18</v>
      </c>
      <c r="W142" s="36" t="s">
        <v>24</v>
      </c>
    </row>
    <row r="143" spans="1:23" ht="12.75">
      <c r="A143" s="41" t="s">
        <v>24</v>
      </c>
      <c r="B143" s="110" t="s">
        <v>25</v>
      </c>
      <c r="C143" s="42" t="s">
        <v>26</v>
      </c>
      <c r="D143" s="43" t="s">
        <v>27</v>
      </c>
      <c r="E143" s="43" t="s">
        <v>28</v>
      </c>
      <c r="F143" s="43"/>
      <c r="G143" s="44" t="s">
        <v>26</v>
      </c>
      <c r="H143" s="44" t="s">
        <v>23</v>
      </c>
      <c r="I143" s="42"/>
      <c r="J143" s="110" t="s">
        <v>25</v>
      </c>
      <c r="K143" s="41"/>
      <c r="L143" s="13">
        <v>150</v>
      </c>
      <c r="M143" s="41" t="s">
        <v>24</v>
      </c>
      <c r="N143" s="110" t="s">
        <v>25</v>
      </c>
      <c r="O143" s="42" t="s">
        <v>26</v>
      </c>
      <c r="P143" s="43" t="s">
        <v>27</v>
      </c>
      <c r="Q143" s="43" t="s">
        <v>28</v>
      </c>
      <c r="R143" s="43"/>
      <c r="S143" s="44" t="s">
        <v>26</v>
      </c>
      <c r="T143" s="44" t="s">
        <v>23</v>
      </c>
      <c r="U143" s="42"/>
      <c r="V143" s="110" t="s">
        <v>25</v>
      </c>
      <c r="W143" s="41"/>
    </row>
    <row r="144" spans="1:23" ht="16.5" customHeight="1">
      <c r="A144" s="45">
        <v>-4.25</v>
      </c>
      <c r="B144" s="182">
        <v>1</v>
      </c>
      <c r="C144" s="183">
        <v>2</v>
      </c>
      <c r="D144" s="184" t="s">
        <v>158</v>
      </c>
      <c r="E144" s="185" t="s">
        <v>139</v>
      </c>
      <c r="F144" s="186">
        <v>8</v>
      </c>
      <c r="G144" s="187"/>
      <c r="H144" s="187">
        <v>100</v>
      </c>
      <c r="I144" s="188">
        <v>11</v>
      </c>
      <c r="J144" s="189">
        <v>9</v>
      </c>
      <c r="K144" s="45">
        <v>4.25</v>
      </c>
      <c r="L144" s="13"/>
      <c r="M144" s="45">
        <v>6.96875</v>
      </c>
      <c r="N144" s="182">
        <v>10</v>
      </c>
      <c r="O144" s="183">
        <v>2</v>
      </c>
      <c r="P144" s="184" t="s">
        <v>153</v>
      </c>
      <c r="Q144" s="185" t="s">
        <v>143</v>
      </c>
      <c r="R144" s="186">
        <v>10</v>
      </c>
      <c r="S144" s="187">
        <v>130</v>
      </c>
      <c r="T144" s="187"/>
      <c r="U144" s="188">
        <v>11</v>
      </c>
      <c r="V144" s="189">
        <v>0</v>
      </c>
      <c r="W144" s="45">
        <v>-6.96875</v>
      </c>
    </row>
    <row r="145" spans="1:23" ht="16.5" customHeight="1">
      <c r="A145" s="45">
        <v>7.84375</v>
      </c>
      <c r="B145" s="182">
        <v>10</v>
      </c>
      <c r="C145" s="183">
        <v>5</v>
      </c>
      <c r="D145" s="190" t="s">
        <v>149</v>
      </c>
      <c r="E145" s="185" t="s">
        <v>143</v>
      </c>
      <c r="F145" s="186">
        <v>10</v>
      </c>
      <c r="G145" s="187">
        <v>430</v>
      </c>
      <c r="H145" s="187"/>
      <c r="I145" s="188">
        <v>8</v>
      </c>
      <c r="J145" s="189">
        <v>0</v>
      </c>
      <c r="K145" s="45">
        <v>-7.84375</v>
      </c>
      <c r="L145" s="13"/>
      <c r="M145" s="45">
        <v>0.59375</v>
      </c>
      <c r="N145" s="182">
        <v>5</v>
      </c>
      <c r="O145" s="183">
        <v>5</v>
      </c>
      <c r="P145" s="184" t="s">
        <v>155</v>
      </c>
      <c r="Q145" s="185" t="s">
        <v>145</v>
      </c>
      <c r="R145" s="186">
        <v>10</v>
      </c>
      <c r="S145" s="187"/>
      <c r="T145" s="187">
        <v>170</v>
      </c>
      <c r="U145" s="188">
        <v>8</v>
      </c>
      <c r="V145" s="189">
        <v>5</v>
      </c>
      <c r="W145" s="45">
        <v>-0.59375</v>
      </c>
    </row>
    <row r="146" spans="1:23" ht="16.5" customHeight="1">
      <c r="A146" s="45">
        <v>-4.25</v>
      </c>
      <c r="B146" s="182">
        <v>1</v>
      </c>
      <c r="C146" s="183">
        <v>3</v>
      </c>
      <c r="D146" s="184" t="s">
        <v>164</v>
      </c>
      <c r="E146" s="185" t="s">
        <v>139</v>
      </c>
      <c r="F146" s="186">
        <v>9</v>
      </c>
      <c r="G146" s="187"/>
      <c r="H146" s="187">
        <v>100</v>
      </c>
      <c r="I146" s="188">
        <v>7</v>
      </c>
      <c r="J146" s="189">
        <v>9</v>
      </c>
      <c r="K146" s="45">
        <v>4.25</v>
      </c>
      <c r="L146" s="13"/>
      <c r="M146" s="45">
        <v>0.59375</v>
      </c>
      <c r="N146" s="182">
        <v>5</v>
      </c>
      <c r="O146" s="183">
        <v>3</v>
      </c>
      <c r="P146" s="184" t="s">
        <v>155</v>
      </c>
      <c r="Q146" s="185" t="s">
        <v>145</v>
      </c>
      <c r="R146" s="186">
        <v>10</v>
      </c>
      <c r="S146" s="187"/>
      <c r="T146" s="187">
        <v>170</v>
      </c>
      <c r="U146" s="188">
        <v>7</v>
      </c>
      <c r="V146" s="189">
        <v>5</v>
      </c>
      <c r="W146" s="45">
        <v>-0.59375</v>
      </c>
    </row>
    <row r="147" spans="1:23" ht="16.5" customHeight="1">
      <c r="A147" s="45">
        <v>7.34375</v>
      </c>
      <c r="B147" s="182">
        <v>8</v>
      </c>
      <c r="C147" s="183">
        <v>1</v>
      </c>
      <c r="D147" s="184" t="s">
        <v>149</v>
      </c>
      <c r="E147" s="185" t="s">
        <v>139</v>
      </c>
      <c r="F147" s="186">
        <v>9</v>
      </c>
      <c r="G147" s="187">
        <v>400</v>
      </c>
      <c r="H147" s="187"/>
      <c r="I147" s="188">
        <v>9</v>
      </c>
      <c r="J147" s="189">
        <v>2</v>
      </c>
      <c r="K147" s="45">
        <v>-7.34375</v>
      </c>
      <c r="L147" s="13"/>
      <c r="M147" s="45">
        <v>-7.78125</v>
      </c>
      <c r="N147" s="182">
        <v>2</v>
      </c>
      <c r="O147" s="183">
        <v>1</v>
      </c>
      <c r="P147" s="184" t="s">
        <v>169</v>
      </c>
      <c r="Q147" s="185" t="s">
        <v>145</v>
      </c>
      <c r="R147" s="186">
        <v>10</v>
      </c>
      <c r="S147" s="187"/>
      <c r="T147" s="187">
        <v>590</v>
      </c>
      <c r="U147" s="188">
        <v>9</v>
      </c>
      <c r="V147" s="189">
        <v>8</v>
      </c>
      <c r="W147" s="45">
        <v>7.78125</v>
      </c>
    </row>
    <row r="148" spans="1:23" ht="16.5" customHeight="1">
      <c r="A148" s="45">
        <v>-2.75</v>
      </c>
      <c r="B148" s="182">
        <v>4</v>
      </c>
      <c r="C148" s="183">
        <v>4</v>
      </c>
      <c r="D148" s="184" t="s">
        <v>152</v>
      </c>
      <c r="E148" s="185" t="s">
        <v>139</v>
      </c>
      <c r="F148" s="186">
        <v>10</v>
      </c>
      <c r="G148" s="187"/>
      <c r="H148" s="187">
        <v>50</v>
      </c>
      <c r="I148" s="188">
        <v>12</v>
      </c>
      <c r="J148" s="189">
        <v>6</v>
      </c>
      <c r="K148" s="45">
        <v>2.75</v>
      </c>
      <c r="L148" s="13"/>
      <c r="M148" s="45">
        <v>-9.625</v>
      </c>
      <c r="N148" s="182">
        <v>0</v>
      </c>
      <c r="O148" s="183">
        <v>4</v>
      </c>
      <c r="P148" s="184" t="s">
        <v>169</v>
      </c>
      <c r="Q148" s="185" t="s">
        <v>145</v>
      </c>
      <c r="R148" s="186">
        <v>11</v>
      </c>
      <c r="S148" s="187"/>
      <c r="T148" s="187">
        <v>690</v>
      </c>
      <c r="U148" s="188">
        <v>12</v>
      </c>
      <c r="V148" s="189">
        <v>10</v>
      </c>
      <c r="W148" s="45">
        <v>9.625</v>
      </c>
    </row>
    <row r="149" spans="1:23" ht="16.5" customHeight="1">
      <c r="A149" s="45">
        <v>0.84375</v>
      </c>
      <c r="B149" s="182">
        <v>6</v>
      </c>
      <c r="C149" s="183">
        <v>6</v>
      </c>
      <c r="D149" s="184" t="s">
        <v>154</v>
      </c>
      <c r="E149" s="185" t="s">
        <v>145</v>
      </c>
      <c r="F149" s="186">
        <v>7</v>
      </c>
      <c r="G149" s="187">
        <v>100</v>
      </c>
      <c r="H149" s="187"/>
      <c r="I149" s="188">
        <v>10</v>
      </c>
      <c r="J149" s="189">
        <v>4</v>
      </c>
      <c r="K149" s="45">
        <v>-0.84375</v>
      </c>
      <c r="L149" s="13"/>
      <c r="M149" s="45">
        <v>5.9375</v>
      </c>
      <c r="N149" s="182">
        <v>8</v>
      </c>
      <c r="O149" s="191">
        <v>6</v>
      </c>
      <c r="P149" s="192" t="s">
        <v>170</v>
      </c>
      <c r="Q149" s="193" t="s">
        <v>79</v>
      </c>
      <c r="R149" s="194">
        <v>6</v>
      </c>
      <c r="S149" s="195">
        <v>50</v>
      </c>
      <c r="T149" s="195"/>
      <c r="U149" s="196">
        <v>10</v>
      </c>
      <c r="V149" s="189">
        <v>2</v>
      </c>
      <c r="W149" s="45">
        <v>-5.9375</v>
      </c>
    </row>
    <row r="150" spans="1:23" s="82" customFormat="1" ht="9.75" customHeight="1">
      <c r="A150" s="14"/>
      <c r="B150" s="111"/>
      <c r="C150" s="46"/>
      <c r="D150" s="14"/>
      <c r="E150" s="14"/>
      <c r="F150" s="14"/>
      <c r="G150" s="14"/>
      <c r="H150" s="14"/>
      <c r="I150" s="46"/>
      <c r="J150" s="111"/>
      <c r="K150" s="14"/>
      <c r="L150" s="29"/>
      <c r="M150" s="14"/>
      <c r="N150" s="111"/>
      <c r="O150" s="46"/>
      <c r="P150" s="14"/>
      <c r="Q150" s="14"/>
      <c r="R150" s="14"/>
      <c r="S150" s="14"/>
      <c r="T150" s="14"/>
      <c r="U150" s="46"/>
      <c r="V150" s="111"/>
      <c r="W150" s="14"/>
    </row>
    <row r="151" spans="1:23" s="82" customFormat="1" ht="15">
      <c r="A151" s="6"/>
      <c r="B151" s="105" t="s">
        <v>10</v>
      </c>
      <c r="C151" s="8"/>
      <c r="D151" s="7"/>
      <c r="E151" s="9" t="s">
        <v>42</v>
      </c>
      <c r="F151" s="1"/>
      <c r="G151" s="10" t="s">
        <v>12</v>
      </c>
      <c r="H151" s="10"/>
      <c r="I151" s="11" t="s">
        <v>13</v>
      </c>
      <c r="J151" s="113"/>
      <c r="K151" s="12"/>
      <c r="L151" s="13">
        <v>150</v>
      </c>
      <c r="M151" s="6"/>
      <c r="N151" s="105" t="s">
        <v>10</v>
      </c>
      <c r="O151" s="8"/>
      <c r="P151" s="7"/>
      <c r="Q151" s="9" t="s">
        <v>43</v>
      </c>
      <c r="R151" s="1"/>
      <c r="S151" s="10" t="s">
        <v>12</v>
      </c>
      <c r="T151" s="10"/>
      <c r="U151" s="11" t="s">
        <v>7</v>
      </c>
      <c r="V151" s="113"/>
      <c r="W151" s="12"/>
    </row>
    <row r="152" spans="1:23" s="82" customFormat="1" ht="12.75">
      <c r="A152" s="15"/>
      <c r="B152" s="106"/>
      <c r="C152" s="16"/>
      <c r="D152" s="17"/>
      <c r="E152" s="17"/>
      <c r="F152" s="17"/>
      <c r="G152" s="18" t="s">
        <v>15</v>
      </c>
      <c r="H152" s="18"/>
      <c r="I152" s="11" t="s">
        <v>33</v>
      </c>
      <c r="J152" s="113"/>
      <c r="K152" s="12"/>
      <c r="L152" s="13">
        <v>150</v>
      </c>
      <c r="M152" s="15"/>
      <c r="N152" s="106"/>
      <c r="O152" s="16"/>
      <c r="P152" s="17"/>
      <c r="Q152" s="17"/>
      <c r="R152" s="17"/>
      <c r="S152" s="18" t="s">
        <v>15</v>
      </c>
      <c r="T152" s="18"/>
      <c r="U152" s="11" t="s">
        <v>16</v>
      </c>
      <c r="V152" s="113"/>
      <c r="W152" s="12"/>
    </row>
    <row r="153" spans="1:23" s="82" customFormat="1" ht="4.5" customHeight="1">
      <c r="A153" s="19"/>
      <c r="B153" s="107"/>
      <c r="C153" s="20"/>
      <c r="D153" s="2"/>
      <c r="E153" s="21"/>
      <c r="F153" s="22"/>
      <c r="G153" s="23"/>
      <c r="H153" s="23"/>
      <c r="I153" s="20"/>
      <c r="J153" s="107"/>
      <c r="K153" s="24"/>
      <c r="L153" s="13"/>
      <c r="M153" s="19"/>
      <c r="N153" s="107"/>
      <c r="O153" s="20"/>
      <c r="P153" s="2"/>
      <c r="Q153" s="21"/>
      <c r="R153" s="22"/>
      <c r="S153" s="23"/>
      <c r="T153" s="23"/>
      <c r="U153" s="20"/>
      <c r="V153" s="107"/>
      <c r="W153" s="24"/>
    </row>
    <row r="154" spans="1:23" s="82" customFormat="1" ht="12.75" customHeight="1">
      <c r="A154" s="84"/>
      <c r="B154" s="148"/>
      <c r="C154" s="85"/>
      <c r="D154" s="86"/>
      <c r="E154" s="87" t="s">
        <v>1</v>
      </c>
      <c r="F154" s="171" t="s">
        <v>385</v>
      </c>
      <c r="H154" s="88"/>
      <c r="I154" s="89"/>
      <c r="J154" s="90"/>
      <c r="K154" s="91"/>
      <c r="L154" s="92"/>
      <c r="M154" s="84"/>
      <c r="N154" s="148"/>
      <c r="O154" s="85"/>
      <c r="P154" s="86"/>
      <c r="Q154" s="87" t="s">
        <v>1</v>
      </c>
      <c r="R154" s="171" t="s">
        <v>386</v>
      </c>
      <c r="T154" s="88"/>
      <c r="U154" s="89"/>
      <c r="V154" s="90"/>
      <c r="W154" s="91"/>
    </row>
    <row r="155" spans="1:23" s="82" customFormat="1" ht="12.75" customHeight="1">
      <c r="A155" s="84"/>
      <c r="B155" s="148"/>
      <c r="C155" s="85"/>
      <c r="D155" s="86"/>
      <c r="E155" s="93" t="s">
        <v>2</v>
      </c>
      <c r="F155" s="171" t="s">
        <v>387</v>
      </c>
      <c r="H155" s="94"/>
      <c r="I155" s="90"/>
      <c r="J155" s="90"/>
      <c r="K155" s="91"/>
      <c r="L155" s="92"/>
      <c r="M155" s="84"/>
      <c r="N155" s="148"/>
      <c r="O155" s="85"/>
      <c r="P155" s="86"/>
      <c r="Q155" s="93" t="s">
        <v>2</v>
      </c>
      <c r="R155" s="171" t="s">
        <v>388</v>
      </c>
      <c r="T155" s="94"/>
      <c r="U155" s="90"/>
      <c r="V155" s="90"/>
      <c r="W155" s="91"/>
    </row>
    <row r="156" spans="1:23" s="82" customFormat="1" ht="12.75" customHeight="1">
      <c r="A156" s="84"/>
      <c r="B156" s="148"/>
      <c r="C156" s="85"/>
      <c r="D156" s="86"/>
      <c r="E156" s="93" t="s">
        <v>3</v>
      </c>
      <c r="F156" s="171" t="s">
        <v>240</v>
      </c>
      <c r="H156" s="88"/>
      <c r="I156" s="90"/>
      <c r="J156" s="90"/>
      <c r="K156" s="91"/>
      <c r="L156" s="92"/>
      <c r="M156" s="84"/>
      <c r="N156" s="148"/>
      <c r="O156" s="85"/>
      <c r="P156" s="86"/>
      <c r="Q156" s="93" t="s">
        <v>3</v>
      </c>
      <c r="R156" s="171" t="s">
        <v>389</v>
      </c>
      <c r="T156" s="88"/>
      <c r="U156" s="90"/>
      <c r="V156" s="90"/>
      <c r="W156" s="91"/>
    </row>
    <row r="157" spans="1:23" s="82" customFormat="1" ht="12.75" customHeight="1">
      <c r="A157" s="84"/>
      <c r="B157" s="148"/>
      <c r="C157" s="85"/>
      <c r="D157" s="86"/>
      <c r="E157" s="87" t="s">
        <v>4</v>
      </c>
      <c r="F157" s="171" t="s">
        <v>390</v>
      </c>
      <c r="H157" s="88"/>
      <c r="I157" s="90"/>
      <c r="J157" s="90"/>
      <c r="K157" s="91"/>
      <c r="L157" s="92"/>
      <c r="M157" s="84"/>
      <c r="N157" s="148"/>
      <c r="O157" s="85"/>
      <c r="P157" s="86"/>
      <c r="Q157" s="87" t="s">
        <v>4</v>
      </c>
      <c r="R157" s="171" t="s">
        <v>391</v>
      </c>
      <c r="T157" s="88"/>
      <c r="U157" s="90"/>
      <c r="V157" s="90"/>
      <c r="W157" s="91"/>
    </row>
    <row r="158" spans="1:23" s="82" customFormat="1" ht="12.75" customHeight="1">
      <c r="A158" s="95" t="s">
        <v>1</v>
      </c>
      <c r="B158" s="172" t="s">
        <v>392</v>
      </c>
      <c r="C158" s="85"/>
      <c r="D158" s="86"/>
      <c r="F158" s="88"/>
      <c r="G158" s="87" t="s">
        <v>1</v>
      </c>
      <c r="H158" s="172" t="s">
        <v>393</v>
      </c>
      <c r="I158" s="96"/>
      <c r="J158" s="88"/>
      <c r="K158" s="91"/>
      <c r="L158" s="92"/>
      <c r="M158" s="95" t="s">
        <v>1</v>
      </c>
      <c r="N158" s="172" t="s">
        <v>394</v>
      </c>
      <c r="O158" s="85"/>
      <c r="P158" s="86"/>
      <c r="R158" s="88"/>
      <c r="S158" s="87" t="s">
        <v>1</v>
      </c>
      <c r="T158" s="172" t="s">
        <v>395</v>
      </c>
      <c r="U158" s="96"/>
      <c r="V158" s="88"/>
      <c r="W158" s="91"/>
    </row>
    <row r="159" spans="1:23" s="82" customFormat="1" ht="12.75" customHeight="1">
      <c r="A159" s="98" t="s">
        <v>2</v>
      </c>
      <c r="B159" s="172" t="s">
        <v>396</v>
      </c>
      <c r="C159" s="99"/>
      <c r="D159" s="86"/>
      <c r="F159" s="100"/>
      <c r="G159" s="93" t="s">
        <v>2</v>
      </c>
      <c r="H159" s="172" t="s">
        <v>397</v>
      </c>
      <c r="I159" s="96"/>
      <c r="J159" s="88"/>
      <c r="K159" s="91"/>
      <c r="L159" s="92"/>
      <c r="M159" s="98" t="s">
        <v>2</v>
      </c>
      <c r="N159" s="172" t="s">
        <v>398</v>
      </c>
      <c r="O159" s="99"/>
      <c r="P159" s="86"/>
      <c r="R159" s="100"/>
      <c r="S159" s="93" t="s">
        <v>2</v>
      </c>
      <c r="T159" s="172" t="s">
        <v>399</v>
      </c>
      <c r="U159" s="96"/>
      <c r="V159" s="88"/>
      <c r="W159" s="91"/>
    </row>
    <row r="160" spans="1:23" s="82" customFormat="1" ht="12.75" customHeight="1">
      <c r="A160" s="98" t="s">
        <v>3</v>
      </c>
      <c r="B160" s="172" t="s">
        <v>400</v>
      </c>
      <c r="C160" s="85"/>
      <c r="D160" s="86"/>
      <c r="F160" s="100"/>
      <c r="G160" s="93" t="s">
        <v>3</v>
      </c>
      <c r="H160" s="172" t="s">
        <v>233</v>
      </c>
      <c r="I160" s="96"/>
      <c r="J160" s="88"/>
      <c r="K160" s="91"/>
      <c r="L160" s="92"/>
      <c r="M160" s="98" t="s">
        <v>3</v>
      </c>
      <c r="N160" s="172" t="s">
        <v>16</v>
      </c>
      <c r="O160" s="85"/>
      <c r="P160" s="86"/>
      <c r="R160" s="100"/>
      <c r="S160" s="93" t="s">
        <v>3</v>
      </c>
      <c r="T160" s="172" t="s">
        <v>401</v>
      </c>
      <c r="U160" s="96"/>
      <c r="V160" s="88"/>
      <c r="W160" s="91"/>
    </row>
    <row r="161" spans="1:23" s="82" customFormat="1" ht="12.75" customHeight="1">
      <c r="A161" s="95" t="s">
        <v>4</v>
      </c>
      <c r="B161" s="172" t="s">
        <v>346</v>
      </c>
      <c r="C161" s="99"/>
      <c r="D161" s="86"/>
      <c r="F161" s="88"/>
      <c r="G161" s="87" t="s">
        <v>4</v>
      </c>
      <c r="H161" s="172" t="s">
        <v>402</v>
      </c>
      <c r="I161" s="173"/>
      <c r="J161" s="174" t="s">
        <v>142</v>
      </c>
      <c r="K161" s="175"/>
      <c r="L161" s="92"/>
      <c r="M161" s="95" t="s">
        <v>4</v>
      </c>
      <c r="N161" s="172" t="s">
        <v>403</v>
      </c>
      <c r="O161" s="99"/>
      <c r="P161" s="86"/>
      <c r="R161" s="88"/>
      <c r="S161" s="87" t="s">
        <v>4</v>
      </c>
      <c r="T161" s="172" t="s">
        <v>370</v>
      </c>
      <c r="U161" s="173"/>
      <c r="V161" s="174" t="s">
        <v>142</v>
      </c>
      <c r="W161" s="175"/>
    </row>
    <row r="162" spans="1:23" s="82" customFormat="1" ht="12.75" customHeight="1">
      <c r="A162" s="3"/>
      <c r="B162" s="99"/>
      <c r="C162" s="99"/>
      <c r="D162" s="86"/>
      <c r="E162" s="87" t="s">
        <v>1</v>
      </c>
      <c r="F162" s="171" t="s">
        <v>345</v>
      </c>
      <c r="H162" s="88"/>
      <c r="I162" s="176" t="s">
        <v>143</v>
      </c>
      <c r="J162" s="177" t="s">
        <v>404</v>
      </c>
      <c r="K162" s="175"/>
      <c r="L162" s="92"/>
      <c r="M162" s="3"/>
      <c r="N162" s="99"/>
      <c r="O162" s="99"/>
      <c r="P162" s="86"/>
      <c r="Q162" s="87" t="s">
        <v>1</v>
      </c>
      <c r="R162" s="171" t="s">
        <v>405</v>
      </c>
      <c r="T162" s="88"/>
      <c r="U162" s="176" t="s">
        <v>143</v>
      </c>
      <c r="V162" s="177" t="s">
        <v>406</v>
      </c>
      <c r="W162" s="175"/>
    </row>
    <row r="163" spans="1:23" s="82" customFormat="1" ht="12.75" customHeight="1">
      <c r="A163" s="84"/>
      <c r="B163" s="178" t="s">
        <v>144</v>
      </c>
      <c r="C163" s="85"/>
      <c r="D163" s="86"/>
      <c r="E163" s="93" t="s">
        <v>2</v>
      </c>
      <c r="F163" s="171" t="s">
        <v>407</v>
      </c>
      <c r="H163" s="88"/>
      <c r="I163" s="176" t="s">
        <v>139</v>
      </c>
      <c r="J163" s="179" t="s">
        <v>404</v>
      </c>
      <c r="K163" s="175"/>
      <c r="L163" s="92"/>
      <c r="M163" s="84"/>
      <c r="N163" s="178" t="s">
        <v>144</v>
      </c>
      <c r="O163" s="85"/>
      <c r="P163" s="86"/>
      <c r="Q163" s="93" t="s">
        <v>2</v>
      </c>
      <c r="R163" s="171" t="s">
        <v>408</v>
      </c>
      <c r="T163" s="88"/>
      <c r="U163" s="176" t="s">
        <v>139</v>
      </c>
      <c r="V163" s="179" t="s">
        <v>406</v>
      </c>
      <c r="W163" s="175"/>
    </row>
    <row r="164" spans="1:23" s="82" customFormat="1" ht="12.75" customHeight="1">
      <c r="A164" s="84"/>
      <c r="B164" s="148" t="s">
        <v>409</v>
      </c>
      <c r="C164" s="85"/>
      <c r="D164" s="86"/>
      <c r="E164" s="93" t="s">
        <v>3</v>
      </c>
      <c r="F164" s="171" t="s">
        <v>410</v>
      </c>
      <c r="H164" s="97"/>
      <c r="I164" s="176" t="s">
        <v>145</v>
      </c>
      <c r="J164" s="179" t="s">
        <v>411</v>
      </c>
      <c r="K164" s="175"/>
      <c r="L164" s="92"/>
      <c r="M164" s="84"/>
      <c r="N164" s="148" t="s">
        <v>412</v>
      </c>
      <c r="O164" s="85"/>
      <c r="P164" s="86"/>
      <c r="Q164" s="93" t="s">
        <v>3</v>
      </c>
      <c r="R164" s="171" t="s">
        <v>413</v>
      </c>
      <c r="T164" s="97"/>
      <c r="U164" s="176" t="s">
        <v>145</v>
      </c>
      <c r="V164" s="179" t="s">
        <v>414</v>
      </c>
      <c r="W164" s="175"/>
    </row>
    <row r="165" spans="1:23" s="82" customFormat="1" ht="12.75" customHeight="1">
      <c r="A165" s="101"/>
      <c r="B165" s="102"/>
      <c r="C165" s="102"/>
      <c r="D165" s="86"/>
      <c r="E165" s="87" t="s">
        <v>4</v>
      </c>
      <c r="F165" s="172" t="s">
        <v>415</v>
      </c>
      <c r="H165" s="102"/>
      <c r="I165" s="180" t="s">
        <v>146</v>
      </c>
      <c r="J165" s="179" t="s">
        <v>411</v>
      </c>
      <c r="K165" s="181"/>
      <c r="L165" s="103"/>
      <c r="M165" s="101"/>
      <c r="N165" s="102"/>
      <c r="O165" s="102"/>
      <c r="P165" s="86"/>
      <c r="Q165" s="87" t="s">
        <v>4</v>
      </c>
      <c r="R165" s="172" t="s">
        <v>256</v>
      </c>
      <c r="T165" s="102"/>
      <c r="U165" s="180" t="s">
        <v>146</v>
      </c>
      <c r="V165" s="179" t="s">
        <v>414</v>
      </c>
      <c r="W165" s="181"/>
    </row>
    <row r="166" spans="1:23" ht="4.5" customHeight="1">
      <c r="A166" s="30"/>
      <c r="B166" s="108"/>
      <c r="C166" s="31"/>
      <c r="D166" s="5"/>
      <c r="E166" s="32"/>
      <c r="F166" s="33"/>
      <c r="G166" s="34"/>
      <c r="H166" s="34"/>
      <c r="I166" s="31"/>
      <c r="J166" s="108"/>
      <c r="K166" s="35"/>
      <c r="M166" s="30"/>
      <c r="N166" s="108"/>
      <c r="O166" s="31"/>
      <c r="P166" s="5"/>
      <c r="Q166" s="32"/>
      <c r="R166" s="33"/>
      <c r="S166" s="34"/>
      <c r="T166" s="34"/>
      <c r="U166" s="31"/>
      <c r="V166" s="108"/>
      <c r="W166" s="35"/>
    </row>
    <row r="167" spans="1:23" ht="12.75" customHeight="1">
      <c r="A167" s="36"/>
      <c r="B167" s="109" t="s">
        <v>18</v>
      </c>
      <c r="C167" s="37"/>
      <c r="D167" s="38" t="s">
        <v>19</v>
      </c>
      <c r="E167" s="38" t="s">
        <v>20</v>
      </c>
      <c r="F167" s="38" t="s">
        <v>21</v>
      </c>
      <c r="G167" s="39" t="s">
        <v>22</v>
      </c>
      <c r="H167" s="40"/>
      <c r="I167" s="37" t="s">
        <v>23</v>
      </c>
      <c r="J167" s="109" t="s">
        <v>18</v>
      </c>
      <c r="K167" s="36" t="s">
        <v>24</v>
      </c>
      <c r="L167" s="13">
        <v>150</v>
      </c>
      <c r="M167" s="36"/>
      <c r="N167" s="109" t="s">
        <v>18</v>
      </c>
      <c r="O167" s="37"/>
      <c r="P167" s="38" t="s">
        <v>19</v>
      </c>
      <c r="Q167" s="38" t="s">
        <v>20</v>
      </c>
      <c r="R167" s="38" t="s">
        <v>21</v>
      </c>
      <c r="S167" s="39" t="s">
        <v>22</v>
      </c>
      <c r="T167" s="40"/>
      <c r="U167" s="37" t="s">
        <v>23</v>
      </c>
      <c r="V167" s="109" t="s">
        <v>18</v>
      </c>
      <c r="W167" s="36" t="s">
        <v>24</v>
      </c>
    </row>
    <row r="168" spans="1:23" ht="12.75">
      <c r="A168" s="41" t="s">
        <v>24</v>
      </c>
      <c r="B168" s="110" t="s">
        <v>25</v>
      </c>
      <c r="C168" s="42" t="s">
        <v>26</v>
      </c>
      <c r="D168" s="43" t="s">
        <v>27</v>
      </c>
      <c r="E168" s="43" t="s">
        <v>28</v>
      </c>
      <c r="F168" s="43"/>
      <c r="G168" s="44" t="s">
        <v>26</v>
      </c>
      <c r="H168" s="44" t="s">
        <v>23</v>
      </c>
      <c r="I168" s="42"/>
      <c r="J168" s="110" t="s">
        <v>25</v>
      </c>
      <c r="K168" s="41"/>
      <c r="L168" s="13">
        <v>150</v>
      </c>
      <c r="M168" s="41" t="s">
        <v>24</v>
      </c>
      <c r="N168" s="110" t="s">
        <v>25</v>
      </c>
      <c r="O168" s="42" t="s">
        <v>26</v>
      </c>
      <c r="P168" s="43" t="s">
        <v>27</v>
      </c>
      <c r="Q168" s="43" t="s">
        <v>28</v>
      </c>
      <c r="R168" s="43"/>
      <c r="S168" s="44" t="s">
        <v>26</v>
      </c>
      <c r="T168" s="44" t="s">
        <v>23</v>
      </c>
      <c r="U168" s="42"/>
      <c r="V168" s="110" t="s">
        <v>25</v>
      </c>
      <c r="W168" s="41"/>
    </row>
    <row r="169" spans="1:23" ht="16.5" customHeight="1">
      <c r="A169" s="45">
        <v>-0.1875</v>
      </c>
      <c r="B169" s="182">
        <v>4</v>
      </c>
      <c r="C169" s="183">
        <v>6</v>
      </c>
      <c r="D169" s="184" t="s">
        <v>159</v>
      </c>
      <c r="E169" s="185" t="s">
        <v>145</v>
      </c>
      <c r="F169" s="186">
        <v>9</v>
      </c>
      <c r="G169" s="187"/>
      <c r="H169" s="187">
        <v>140</v>
      </c>
      <c r="I169" s="188">
        <v>11</v>
      </c>
      <c r="J169" s="189">
        <v>6</v>
      </c>
      <c r="K169" s="45">
        <v>0.1875</v>
      </c>
      <c r="L169" s="13"/>
      <c r="M169" s="45">
        <v>-3.75</v>
      </c>
      <c r="N169" s="182">
        <v>1</v>
      </c>
      <c r="O169" s="183">
        <v>6</v>
      </c>
      <c r="P169" s="184" t="s">
        <v>149</v>
      </c>
      <c r="Q169" s="185" t="s">
        <v>145</v>
      </c>
      <c r="R169" s="186">
        <v>10</v>
      </c>
      <c r="S169" s="187"/>
      <c r="T169" s="187">
        <v>430</v>
      </c>
      <c r="U169" s="188">
        <v>11</v>
      </c>
      <c r="V169" s="189">
        <v>9</v>
      </c>
      <c r="W169" s="45">
        <v>3.75</v>
      </c>
    </row>
    <row r="170" spans="1:23" ht="16.5" customHeight="1">
      <c r="A170" s="45">
        <v>-0.1875</v>
      </c>
      <c r="B170" s="182">
        <v>4</v>
      </c>
      <c r="C170" s="183">
        <v>5</v>
      </c>
      <c r="D170" s="184" t="s">
        <v>160</v>
      </c>
      <c r="E170" s="185" t="s">
        <v>145</v>
      </c>
      <c r="F170" s="186">
        <v>9</v>
      </c>
      <c r="G170" s="187"/>
      <c r="H170" s="187">
        <v>140</v>
      </c>
      <c r="I170" s="188">
        <v>12</v>
      </c>
      <c r="J170" s="189">
        <v>6</v>
      </c>
      <c r="K170" s="45">
        <v>0.1875</v>
      </c>
      <c r="L170" s="13"/>
      <c r="M170" s="45">
        <v>-3.75</v>
      </c>
      <c r="N170" s="182">
        <v>1</v>
      </c>
      <c r="O170" s="183">
        <v>5</v>
      </c>
      <c r="P170" s="184" t="s">
        <v>149</v>
      </c>
      <c r="Q170" s="185" t="s">
        <v>145</v>
      </c>
      <c r="R170" s="186">
        <v>10</v>
      </c>
      <c r="S170" s="187"/>
      <c r="T170" s="187">
        <v>430</v>
      </c>
      <c r="U170" s="188">
        <v>12</v>
      </c>
      <c r="V170" s="189">
        <v>9</v>
      </c>
      <c r="W170" s="45">
        <v>3.75</v>
      </c>
    </row>
    <row r="171" spans="1:23" ht="16.5" customHeight="1">
      <c r="A171" s="45">
        <v>-0.1875</v>
      </c>
      <c r="B171" s="182">
        <v>4</v>
      </c>
      <c r="C171" s="183">
        <v>1</v>
      </c>
      <c r="D171" s="184" t="s">
        <v>159</v>
      </c>
      <c r="E171" s="185" t="s">
        <v>145</v>
      </c>
      <c r="F171" s="186">
        <v>9</v>
      </c>
      <c r="G171" s="187"/>
      <c r="H171" s="187">
        <v>140</v>
      </c>
      <c r="I171" s="188">
        <v>10</v>
      </c>
      <c r="J171" s="189">
        <v>6</v>
      </c>
      <c r="K171" s="45">
        <v>0.1875</v>
      </c>
      <c r="L171" s="13"/>
      <c r="M171" s="45">
        <v>-3.09375</v>
      </c>
      <c r="N171" s="182">
        <v>4</v>
      </c>
      <c r="O171" s="183">
        <v>1</v>
      </c>
      <c r="P171" s="184" t="s">
        <v>149</v>
      </c>
      <c r="Q171" s="185" t="s">
        <v>145</v>
      </c>
      <c r="R171" s="186">
        <v>9</v>
      </c>
      <c r="S171" s="187"/>
      <c r="T171" s="187">
        <v>400</v>
      </c>
      <c r="U171" s="188">
        <v>10</v>
      </c>
      <c r="V171" s="189">
        <v>6</v>
      </c>
      <c r="W171" s="45">
        <v>3.09375</v>
      </c>
    </row>
    <row r="172" spans="1:23" ht="16.5" customHeight="1">
      <c r="A172" s="45">
        <v>-0.1875</v>
      </c>
      <c r="B172" s="182">
        <v>4</v>
      </c>
      <c r="C172" s="183">
        <v>4</v>
      </c>
      <c r="D172" s="184" t="s">
        <v>159</v>
      </c>
      <c r="E172" s="185" t="s">
        <v>145</v>
      </c>
      <c r="F172" s="186">
        <v>9</v>
      </c>
      <c r="G172" s="187"/>
      <c r="H172" s="187">
        <v>140</v>
      </c>
      <c r="I172" s="188">
        <v>7</v>
      </c>
      <c r="J172" s="189">
        <v>6</v>
      </c>
      <c r="K172" s="45">
        <v>0.1875</v>
      </c>
      <c r="L172" s="13"/>
      <c r="M172" s="45">
        <v>7.5</v>
      </c>
      <c r="N172" s="182">
        <v>10</v>
      </c>
      <c r="O172" s="183">
        <v>4</v>
      </c>
      <c r="P172" s="184" t="s">
        <v>150</v>
      </c>
      <c r="Q172" s="185" t="s">
        <v>145</v>
      </c>
      <c r="R172" s="186">
        <v>11</v>
      </c>
      <c r="S172" s="187">
        <v>50</v>
      </c>
      <c r="T172" s="187"/>
      <c r="U172" s="188">
        <v>7</v>
      </c>
      <c r="V172" s="189">
        <v>0</v>
      </c>
      <c r="W172" s="45">
        <v>-7.5</v>
      </c>
    </row>
    <row r="173" spans="1:23" ht="16.5" customHeight="1">
      <c r="A173" s="45">
        <v>-0.1875</v>
      </c>
      <c r="B173" s="182">
        <v>4</v>
      </c>
      <c r="C173" s="183">
        <v>2</v>
      </c>
      <c r="D173" s="184" t="s">
        <v>160</v>
      </c>
      <c r="E173" s="185" t="s">
        <v>145</v>
      </c>
      <c r="F173" s="186">
        <v>9</v>
      </c>
      <c r="G173" s="187"/>
      <c r="H173" s="187">
        <v>140</v>
      </c>
      <c r="I173" s="188">
        <v>9</v>
      </c>
      <c r="J173" s="189">
        <v>6</v>
      </c>
      <c r="K173" s="45">
        <v>0.1875</v>
      </c>
      <c r="L173" s="13"/>
      <c r="M173" s="45">
        <v>4.1875</v>
      </c>
      <c r="N173" s="182">
        <v>8</v>
      </c>
      <c r="O173" s="183">
        <v>2</v>
      </c>
      <c r="P173" s="184" t="s">
        <v>155</v>
      </c>
      <c r="Q173" s="185" t="s">
        <v>145</v>
      </c>
      <c r="R173" s="186">
        <v>8</v>
      </c>
      <c r="S173" s="187"/>
      <c r="T173" s="187">
        <v>110</v>
      </c>
      <c r="U173" s="188">
        <v>9</v>
      </c>
      <c r="V173" s="189">
        <v>2</v>
      </c>
      <c r="W173" s="45">
        <v>-4.1875</v>
      </c>
    </row>
    <row r="174" spans="1:23" ht="16.5" customHeight="1">
      <c r="A174" s="45">
        <v>5.8125</v>
      </c>
      <c r="B174" s="182">
        <v>10</v>
      </c>
      <c r="C174" s="183">
        <v>3</v>
      </c>
      <c r="D174" s="184" t="s">
        <v>156</v>
      </c>
      <c r="E174" s="185" t="s">
        <v>145</v>
      </c>
      <c r="F174" s="186">
        <v>9</v>
      </c>
      <c r="G174" s="187">
        <v>100</v>
      </c>
      <c r="H174" s="187"/>
      <c r="I174" s="188">
        <v>8</v>
      </c>
      <c r="J174" s="189">
        <v>0</v>
      </c>
      <c r="K174" s="45">
        <v>-5.8125</v>
      </c>
      <c r="L174" s="13"/>
      <c r="M174" s="45">
        <v>2.5</v>
      </c>
      <c r="N174" s="182">
        <v>6</v>
      </c>
      <c r="O174" s="183">
        <v>3</v>
      </c>
      <c r="P174" s="184" t="s">
        <v>155</v>
      </c>
      <c r="Q174" s="185" t="s">
        <v>145</v>
      </c>
      <c r="R174" s="186">
        <v>10</v>
      </c>
      <c r="S174" s="187"/>
      <c r="T174" s="187">
        <v>170</v>
      </c>
      <c r="U174" s="188">
        <v>8</v>
      </c>
      <c r="V174" s="189">
        <v>4</v>
      </c>
      <c r="W174" s="45">
        <v>-2.5</v>
      </c>
    </row>
    <row r="175" spans="1:23" s="82" customFormat="1" ht="30" customHeight="1">
      <c r="A175" s="14"/>
      <c r="B175" s="111"/>
      <c r="C175" s="46"/>
      <c r="D175" s="14"/>
      <c r="E175" s="14"/>
      <c r="F175" s="14"/>
      <c r="G175" s="14"/>
      <c r="H175" s="14"/>
      <c r="I175" s="46"/>
      <c r="J175" s="111"/>
      <c r="K175" s="14"/>
      <c r="L175" s="29"/>
      <c r="M175" s="14"/>
      <c r="N175" s="111"/>
      <c r="O175" s="46"/>
      <c r="P175" s="14"/>
      <c r="Q175" s="14"/>
      <c r="R175" s="14"/>
      <c r="S175" s="14"/>
      <c r="T175" s="14"/>
      <c r="U175" s="46"/>
      <c r="V175" s="111"/>
      <c r="W175" s="14"/>
    </row>
    <row r="176" spans="1:23" s="82" customFormat="1" ht="15">
      <c r="A176" s="6"/>
      <c r="B176" s="105" t="s">
        <v>10</v>
      </c>
      <c r="C176" s="8"/>
      <c r="D176" s="7"/>
      <c r="E176" s="9" t="s">
        <v>44</v>
      </c>
      <c r="F176" s="1"/>
      <c r="G176" s="10" t="s">
        <v>12</v>
      </c>
      <c r="H176" s="10"/>
      <c r="I176" s="11" t="s">
        <v>30</v>
      </c>
      <c r="J176" s="113"/>
      <c r="K176" s="12"/>
      <c r="L176" s="13">
        <v>150</v>
      </c>
      <c r="M176" s="6"/>
      <c r="N176" s="105" t="s">
        <v>10</v>
      </c>
      <c r="O176" s="8"/>
      <c r="P176" s="7"/>
      <c r="Q176" s="9" t="s">
        <v>45</v>
      </c>
      <c r="R176" s="1"/>
      <c r="S176" s="10" t="s">
        <v>12</v>
      </c>
      <c r="T176" s="10"/>
      <c r="U176" s="11" t="s">
        <v>8</v>
      </c>
      <c r="V176" s="113"/>
      <c r="W176" s="12"/>
    </row>
    <row r="177" spans="1:23" s="82" customFormat="1" ht="12.75">
      <c r="A177" s="15"/>
      <c r="B177" s="106"/>
      <c r="C177" s="16"/>
      <c r="D177" s="17"/>
      <c r="E177" s="17"/>
      <c r="F177" s="17"/>
      <c r="G177" s="18" t="s">
        <v>15</v>
      </c>
      <c r="H177" s="18"/>
      <c r="I177" s="11" t="s">
        <v>17</v>
      </c>
      <c r="J177" s="113"/>
      <c r="K177" s="12"/>
      <c r="L177" s="13">
        <v>150</v>
      </c>
      <c r="M177" s="15"/>
      <c r="N177" s="106"/>
      <c r="O177" s="16"/>
      <c r="P177" s="17"/>
      <c r="Q177" s="17"/>
      <c r="R177" s="17"/>
      <c r="S177" s="18" t="s">
        <v>15</v>
      </c>
      <c r="T177" s="18"/>
      <c r="U177" s="11" t="s">
        <v>32</v>
      </c>
      <c r="V177" s="113"/>
      <c r="W177" s="12"/>
    </row>
    <row r="178" spans="1:23" s="82" customFormat="1" ht="4.5" customHeight="1">
      <c r="A178" s="19"/>
      <c r="B178" s="107"/>
      <c r="C178" s="20"/>
      <c r="D178" s="2"/>
      <c r="E178" s="21"/>
      <c r="F178" s="22"/>
      <c r="G178" s="23"/>
      <c r="H178" s="23"/>
      <c r="I178" s="20"/>
      <c r="J178" s="107"/>
      <c r="K178" s="24"/>
      <c r="L178" s="13"/>
      <c r="M178" s="19"/>
      <c r="N178" s="107"/>
      <c r="O178" s="20"/>
      <c r="P178" s="2"/>
      <c r="Q178" s="21"/>
      <c r="R178" s="22"/>
      <c r="S178" s="23"/>
      <c r="T178" s="23"/>
      <c r="U178" s="20"/>
      <c r="V178" s="107"/>
      <c r="W178" s="24"/>
    </row>
    <row r="179" spans="1:23" s="82" customFormat="1" ht="12.75" customHeight="1">
      <c r="A179" s="84"/>
      <c r="B179" s="148"/>
      <c r="C179" s="85"/>
      <c r="D179" s="86"/>
      <c r="E179" s="87" t="s">
        <v>1</v>
      </c>
      <c r="F179" s="171" t="s">
        <v>416</v>
      </c>
      <c r="H179" s="88"/>
      <c r="I179" s="89"/>
      <c r="J179" s="90"/>
      <c r="K179" s="91"/>
      <c r="L179" s="92"/>
      <c r="M179" s="84"/>
      <c r="N179" s="148"/>
      <c r="O179" s="85"/>
      <c r="P179" s="86"/>
      <c r="Q179" s="87" t="s">
        <v>1</v>
      </c>
      <c r="R179" s="171" t="s">
        <v>417</v>
      </c>
      <c r="T179" s="88"/>
      <c r="U179" s="89"/>
      <c r="V179" s="90"/>
      <c r="W179" s="91"/>
    </row>
    <row r="180" spans="1:23" s="82" customFormat="1" ht="12.75" customHeight="1">
      <c r="A180" s="84"/>
      <c r="B180" s="148"/>
      <c r="C180" s="85"/>
      <c r="D180" s="86"/>
      <c r="E180" s="93" t="s">
        <v>2</v>
      </c>
      <c r="F180" s="171" t="s">
        <v>16</v>
      </c>
      <c r="H180" s="94"/>
      <c r="I180" s="90"/>
      <c r="J180" s="90"/>
      <c r="K180" s="91"/>
      <c r="L180" s="92"/>
      <c r="M180" s="84"/>
      <c r="N180" s="148"/>
      <c r="O180" s="85"/>
      <c r="P180" s="86"/>
      <c r="Q180" s="93" t="s">
        <v>2</v>
      </c>
      <c r="R180" s="171" t="s">
        <v>418</v>
      </c>
      <c r="T180" s="94"/>
      <c r="U180" s="90"/>
      <c r="V180" s="90"/>
      <c r="W180" s="91"/>
    </row>
    <row r="181" spans="1:23" s="82" customFormat="1" ht="12.75" customHeight="1">
      <c r="A181" s="84"/>
      <c r="B181" s="148"/>
      <c r="C181" s="85"/>
      <c r="D181" s="86"/>
      <c r="E181" s="93" t="s">
        <v>3</v>
      </c>
      <c r="F181" s="171" t="s">
        <v>419</v>
      </c>
      <c r="H181" s="88"/>
      <c r="I181" s="90"/>
      <c r="J181" s="90"/>
      <c r="K181" s="91"/>
      <c r="L181" s="92"/>
      <c r="M181" s="84"/>
      <c r="N181" s="148"/>
      <c r="O181" s="85"/>
      <c r="P181" s="86"/>
      <c r="Q181" s="93" t="s">
        <v>3</v>
      </c>
      <c r="R181" s="171" t="s">
        <v>332</v>
      </c>
      <c r="T181" s="88"/>
      <c r="U181" s="90"/>
      <c r="V181" s="90"/>
      <c r="W181" s="91"/>
    </row>
    <row r="182" spans="1:23" s="82" customFormat="1" ht="12.75" customHeight="1">
      <c r="A182" s="84"/>
      <c r="B182" s="148"/>
      <c r="C182" s="85"/>
      <c r="D182" s="86"/>
      <c r="E182" s="87" t="s">
        <v>4</v>
      </c>
      <c r="F182" s="171" t="s">
        <v>420</v>
      </c>
      <c r="H182" s="88"/>
      <c r="I182" s="90"/>
      <c r="J182" s="90"/>
      <c r="K182" s="91"/>
      <c r="L182" s="92"/>
      <c r="M182" s="84"/>
      <c r="N182" s="148"/>
      <c r="O182" s="85"/>
      <c r="P182" s="86"/>
      <c r="Q182" s="87" t="s">
        <v>4</v>
      </c>
      <c r="R182" s="171" t="s">
        <v>421</v>
      </c>
      <c r="T182" s="88"/>
      <c r="U182" s="90"/>
      <c r="V182" s="90"/>
      <c r="W182" s="91"/>
    </row>
    <row r="183" spans="1:23" s="82" customFormat="1" ht="12.75" customHeight="1">
      <c r="A183" s="95" t="s">
        <v>1</v>
      </c>
      <c r="B183" s="172" t="s">
        <v>422</v>
      </c>
      <c r="C183" s="85"/>
      <c r="D183" s="86"/>
      <c r="F183" s="88"/>
      <c r="G183" s="87" t="s">
        <v>1</v>
      </c>
      <c r="H183" s="172" t="s">
        <v>423</v>
      </c>
      <c r="I183" s="96"/>
      <c r="J183" s="88"/>
      <c r="K183" s="91"/>
      <c r="L183" s="92"/>
      <c r="M183" s="95" t="s">
        <v>1</v>
      </c>
      <c r="N183" s="172" t="s">
        <v>188</v>
      </c>
      <c r="O183" s="85"/>
      <c r="P183" s="86"/>
      <c r="R183" s="88"/>
      <c r="S183" s="87" t="s">
        <v>1</v>
      </c>
      <c r="T183" s="172" t="s">
        <v>424</v>
      </c>
      <c r="U183" s="96"/>
      <c r="V183" s="88"/>
      <c r="W183" s="91"/>
    </row>
    <row r="184" spans="1:23" s="82" customFormat="1" ht="12.75" customHeight="1">
      <c r="A184" s="98" t="s">
        <v>2</v>
      </c>
      <c r="B184" s="172" t="s">
        <v>425</v>
      </c>
      <c r="C184" s="99"/>
      <c r="D184" s="86"/>
      <c r="F184" s="100"/>
      <c r="G184" s="93" t="s">
        <v>2</v>
      </c>
      <c r="H184" s="172" t="s">
        <v>196</v>
      </c>
      <c r="I184" s="96"/>
      <c r="J184" s="88"/>
      <c r="K184" s="91"/>
      <c r="L184" s="92"/>
      <c r="M184" s="98" t="s">
        <v>2</v>
      </c>
      <c r="N184" s="172" t="s">
        <v>426</v>
      </c>
      <c r="O184" s="99"/>
      <c r="P184" s="86"/>
      <c r="R184" s="100"/>
      <c r="S184" s="93" t="s">
        <v>2</v>
      </c>
      <c r="T184" s="172" t="s">
        <v>427</v>
      </c>
      <c r="U184" s="96"/>
      <c r="V184" s="88"/>
      <c r="W184" s="91"/>
    </row>
    <row r="185" spans="1:23" s="82" customFormat="1" ht="12.75" customHeight="1">
      <c r="A185" s="98" t="s">
        <v>3</v>
      </c>
      <c r="B185" s="172" t="s">
        <v>428</v>
      </c>
      <c r="C185" s="85"/>
      <c r="D185" s="86"/>
      <c r="F185" s="100"/>
      <c r="G185" s="93" t="s">
        <v>3</v>
      </c>
      <c r="H185" s="172" t="s">
        <v>429</v>
      </c>
      <c r="I185" s="96"/>
      <c r="J185" s="88"/>
      <c r="K185" s="91"/>
      <c r="L185" s="92"/>
      <c r="M185" s="98" t="s">
        <v>3</v>
      </c>
      <c r="N185" s="172" t="s">
        <v>430</v>
      </c>
      <c r="O185" s="85"/>
      <c r="P185" s="86"/>
      <c r="R185" s="100"/>
      <c r="S185" s="93" t="s">
        <v>3</v>
      </c>
      <c r="T185" s="172" t="s">
        <v>181</v>
      </c>
      <c r="U185" s="96"/>
      <c r="V185" s="88"/>
      <c r="W185" s="91"/>
    </row>
    <row r="186" spans="1:23" s="82" customFormat="1" ht="12.75" customHeight="1">
      <c r="A186" s="95" t="s">
        <v>4</v>
      </c>
      <c r="B186" s="172" t="s">
        <v>233</v>
      </c>
      <c r="C186" s="99"/>
      <c r="D186" s="86"/>
      <c r="F186" s="88"/>
      <c r="G186" s="87" t="s">
        <v>4</v>
      </c>
      <c r="H186" s="172" t="s">
        <v>431</v>
      </c>
      <c r="I186" s="173"/>
      <c r="J186" s="174" t="s">
        <v>142</v>
      </c>
      <c r="K186" s="175"/>
      <c r="L186" s="92"/>
      <c r="M186" s="95" t="s">
        <v>4</v>
      </c>
      <c r="N186" s="172" t="s">
        <v>432</v>
      </c>
      <c r="O186" s="99"/>
      <c r="P186" s="86"/>
      <c r="R186" s="88"/>
      <c r="S186" s="87" t="s">
        <v>4</v>
      </c>
      <c r="T186" s="172" t="s">
        <v>433</v>
      </c>
      <c r="U186" s="173"/>
      <c r="V186" s="174" t="s">
        <v>142</v>
      </c>
      <c r="W186" s="175"/>
    </row>
    <row r="187" spans="1:23" s="82" customFormat="1" ht="12.75" customHeight="1">
      <c r="A187" s="3"/>
      <c r="B187" s="99"/>
      <c r="C187" s="99"/>
      <c r="D187" s="86"/>
      <c r="E187" s="87" t="s">
        <v>1</v>
      </c>
      <c r="F187" s="171" t="s">
        <v>434</v>
      </c>
      <c r="H187" s="88"/>
      <c r="I187" s="176" t="s">
        <v>143</v>
      </c>
      <c r="J187" s="177" t="s">
        <v>435</v>
      </c>
      <c r="K187" s="175"/>
      <c r="L187" s="92"/>
      <c r="M187" s="3"/>
      <c r="N187" s="99"/>
      <c r="O187" s="99"/>
      <c r="P187" s="86"/>
      <c r="Q187" s="87" t="s">
        <v>1</v>
      </c>
      <c r="R187" s="171" t="s">
        <v>436</v>
      </c>
      <c r="T187" s="88"/>
      <c r="U187" s="176" t="s">
        <v>143</v>
      </c>
      <c r="V187" s="177" t="s">
        <v>437</v>
      </c>
      <c r="W187" s="175"/>
    </row>
    <row r="188" spans="1:23" s="82" customFormat="1" ht="12.75" customHeight="1">
      <c r="A188" s="84"/>
      <c r="B188" s="178" t="s">
        <v>144</v>
      </c>
      <c r="C188" s="85"/>
      <c r="D188" s="86"/>
      <c r="E188" s="93" t="s">
        <v>2</v>
      </c>
      <c r="F188" s="171" t="s">
        <v>438</v>
      </c>
      <c r="H188" s="88"/>
      <c r="I188" s="176" t="s">
        <v>139</v>
      </c>
      <c r="J188" s="179" t="s">
        <v>435</v>
      </c>
      <c r="K188" s="175"/>
      <c r="L188" s="92"/>
      <c r="M188" s="84"/>
      <c r="N188" s="178" t="s">
        <v>144</v>
      </c>
      <c r="O188" s="85"/>
      <c r="P188" s="86"/>
      <c r="Q188" s="93" t="s">
        <v>2</v>
      </c>
      <c r="R188" s="171" t="s">
        <v>439</v>
      </c>
      <c r="T188" s="88"/>
      <c r="U188" s="176" t="s">
        <v>139</v>
      </c>
      <c r="V188" s="179" t="s">
        <v>440</v>
      </c>
      <c r="W188" s="175"/>
    </row>
    <row r="189" spans="1:23" s="82" customFormat="1" ht="12.75" customHeight="1">
      <c r="A189" s="84"/>
      <c r="B189" s="148" t="s">
        <v>441</v>
      </c>
      <c r="C189" s="85"/>
      <c r="D189" s="86"/>
      <c r="E189" s="93" t="s">
        <v>3</v>
      </c>
      <c r="F189" s="171" t="s">
        <v>261</v>
      </c>
      <c r="H189" s="97"/>
      <c r="I189" s="176" t="s">
        <v>145</v>
      </c>
      <c r="J189" s="179" t="s">
        <v>442</v>
      </c>
      <c r="K189" s="175"/>
      <c r="L189" s="92"/>
      <c r="M189" s="84"/>
      <c r="N189" s="148" t="s">
        <v>443</v>
      </c>
      <c r="O189" s="85"/>
      <c r="P189" s="86"/>
      <c r="Q189" s="93" t="s">
        <v>3</v>
      </c>
      <c r="R189" s="171" t="s">
        <v>444</v>
      </c>
      <c r="T189" s="97"/>
      <c r="U189" s="176" t="s">
        <v>145</v>
      </c>
      <c r="V189" s="179" t="s">
        <v>445</v>
      </c>
      <c r="W189" s="175"/>
    </row>
    <row r="190" spans="1:23" s="82" customFormat="1" ht="12.75" customHeight="1">
      <c r="A190" s="101"/>
      <c r="B190" s="102"/>
      <c r="C190" s="102"/>
      <c r="D190" s="86"/>
      <c r="E190" s="87" t="s">
        <v>4</v>
      </c>
      <c r="F190" s="172" t="s">
        <v>446</v>
      </c>
      <c r="H190" s="102"/>
      <c r="I190" s="180" t="s">
        <v>146</v>
      </c>
      <c r="J190" s="179" t="s">
        <v>447</v>
      </c>
      <c r="K190" s="181"/>
      <c r="L190" s="103"/>
      <c r="M190" s="101"/>
      <c r="N190" s="102"/>
      <c r="O190" s="102"/>
      <c r="P190" s="86"/>
      <c r="Q190" s="87" t="s">
        <v>4</v>
      </c>
      <c r="R190" s="172" t="s">
        <v>448</v>
      </c>
      <c r="T190" s="102"/>
      <c r="U190" s="180" t="s">
        <v>146</v>
      </c>
      <c r="V190" s="179" t="s">
        <v>449</v>
      </c>
      <c r="W190" s="181"/>
    </row>
    <row r="191" spans="1:23" ht="4.5" customHeight="1">
      <c r="A191" s="30"/>
      <c r="B191" s="108"/>
      <c r="C191" s="31"/>
      <c r="D191" s="5"/>
      <c r="E191" s="32"/>
      <c r="F191" s="33"/>
      <c r="G191" s="34"/>
      <c r="H191" s="34"/>
      <c r="I191" s="31"/>
      <c r="J191" s="108"/>
      <c r="K191" s="35"/>
      <c r="M191" s="30"/>
      <c r="N191" s="108"/>
      <c r="O191" s="31"/>
      <c r="P191" s="5"/>
      <c r="Q191" s="32"/>
      <c r="R191" s="33"/>
      <c r="S191" s="34"/>
      <c r="T191" s="34"/>
      <c r="U191" s="31"/>
      <c r="V191" s="108"/>
      <c r="W191" s="35"/>
    </row>
    <row r="192" spans="1:23" ht="12.75" customHeight="1">
      <c r="A192" s="36"/>
      <c r="B192" s="109" t="s">
        <v>18</v>
      </c>
      <c r="C192" s="37"/>
      <c r="D192" s="38" t="s">
        <v>19</v>
      </c>
      <c r="E192" s="38" t="s">
        <v>20</v>
      </c>
      <c r="F192" s="38" t="s">
        <v>21</v>
      </c>
      <c r="G192" s="39" t="s">
        <v>22</v>
      </c>
      <c r="H192" s="40"/>
      <c r="I192" s="37" t="s">
        <v>23</v>
      </c>
      <c r="J192" s="109" t="s">
        <v>18</v>
      </c>
      <c r="K192" s="36" t="s">
        <v>24</v>
      </c>
      <c r="L192" s="13">
        <v>150</v>
      </c>
      <c r="M192" s="36"/>
      <c r="N192" s="109" t="s">
        <v>18</v>
      </c>
      <c r="O192" s="37"/>
      <c r="P192" s="38" t="s">
        <v>19</v>
      </c>
      <c r="Q192" s="38" t="s">
        <v>20</v>
      </c>
      <c r="R192" s="38" t="s">
        <v>21</v>
      </c>
      <c r="S192" s="39" t="s">
        <v>22</v>
      </c>
      <c r="T192" s="40"/>
      <c r="U192" s="37" t="s">
        <v>23</v>
      </c>
      <c r="V192" s="109" t="s">
        <v>18</v>
      </c>
      <c r="W192" s="36" t="s">
        <v>24</v>
      </c>
    </row>
    <row r="193" spans="1:23" ht="12.75">
      <c r="A193" s="41" t="s">
        <v>24</v>
      </c>
      <c r="B193" s="110" t="s">
        <v>25</v>
      </c>
      <c r="C193" s="42" t="s">
        <v>26</v>
      </c>
      <c r="D193" s="43" t="s">
        <v>27</v>
      </c>
      <c r="E193" s="43" t="s">
        <v>28</v>
      </c>
      <c r="F193" s="43"/>
      <c r="G193" s="44" t="s">
        <v>26</v>
      </c>
      <c r="H193" s="44" t="s">
        <v>23</v>
      </c>
      <c r="I193" s="42"/>
      <c r="J193" s="110" t="s">
        <v>25</v>
      </c>
      <c r="K193" s="41"/>
      <c r="L193" s="13">
        <v>150</v>
      </c>
      <c r="M193" s="41" t="s">
        <v>24</v>
      </c>
      <c r="N193" s="110" t="s">
        <v>25</v>
      </c>
      <c r="O193" s="42" t="s">
        <v>26</v>
      </c>
      <c r="P193" s="43" t="s">
        <v>27</v>
      </c>
      <c r="Q193" s="43" t="s">
        <v>28</v>
      </c>
      <c r="R193" s="43"/>
      <c r="S193" s="44" t="s">
        <v>26</v>
      </c>
      <c r="T193" s="44" t="s">
        <v>23</v>
      </c>
      <c r="U193" s="42"/>
      <c r="V193" s="110" t="s">
        <v>25</v>
      </c>
      <c r="W193" s="41"/>
    </row>
    <row r="194" spans="1:23" ht="16.5" customHeight="1">
      <c r="A194" s="45">
        <v>-1.875</v>
      </c>
      <c r="B194" s="182">
        <v>2</v>
      </c>
      <c r="C194" s="183">
        <v>5</v>
      </c>
      <c r="D194" s="184" t="s">
        <v>160</v>
      </c>
      <c r="E194" s="185" t="s">
        <v>146</v>
      </c>
      <c r="F194" s="186">
        <v>7</v>
      </c>
      <c r="G194" s="187">
        <v>50</v>
      </c>
      <c r="H194" s="187"/>
      <c r="I194" s="188">
        <f>C195+6</f>
        <v>8</v>
      </c>
      <c r="J194" s="189">
        <v>8</v>
      </c>
      <c r="K194" s="45">
        <v>1.875</v>
      </c>
      <c r="L194" s="13"/>
      <c r="M194" s="45">
        <v>4.75</v>
      </c>
      <c r="N194" s="182">
        <v>10</v>
      </c>
      <c r="O194" s="183">
        <v>5</v>
      </c>
      <c r="P194" s="184" t="s">
        <v>148</v>
      </c>
      <c r="Q194" s="185" t="s">
        <v>139</v>
      </c>
      <c r="R194" s="186">
        <v>8</v>
      </c>
      <c r="S194" s="187">
        <v>120</v>
      </c>
      <c r="T194" s="187"/>
      <c r="U194" s="188">
        <v>8</v>
      </c>
      <c r="V194" s="189">
        <v>0</v>
      </c>
      <c r="W194" s="45">
        <v>-4.75</v>
      </c>
    </row>
    <row r="195" spans="1:23" ht="16.5" customHeight="1">
      <c r="A195" s="45">
        <v>1.03125</v>
      </c>
      <c r="B195" s="182">
        <v>8</v>
      </c>
      <c r="C195" s="183">
        <v>2</v>
      </c>
      <c r="D195" s="184" t="s">
        <v>155</v>
      </c>
      <c r="E195" s="185" t="s">
        <v>143</v>
      </c>
      <c r="F195" s="186">
        <v>9</v>
      </c>
      <c r="G195" s="187">
        <v>140</v>
      </c>
      <c r="H195" s="187"/>
      <c r="I195" s="188">
        <v>11</v>
      </c>
      <c r="J195" s="189">
        <v>2</v>
      </c>
      <c r="K195" s="45">
        <v>-1.03125</v>
      </c>
      <c r="L195" s="13"/>
      <c r="M195" s="45">
        <v>-8.5</v>
      </c>
      <c r="N195" s="182">
        <v>1</v>
      </c>
      <c r="O195" s="183">
        <v>2</v>
      </c>
      <c r="P195" s="184" t="s">
        <v>172</v>
      </c>
      <c r="Q195" s="185" t="s">
        <v>139</v>
      </c>
      <c r="R195" s="186">
        <v>6</v>
      </c>
      <c r="S195" s="187"/>
      <c r="T195" s="187">
        <v>500</v>
      </c>
      <c r="U195" s="188">
        <v>11</v>
      </c>
      <c r="V195" s="189">
        <v>9</v>
      </c>
      <c r="W195" s="45">
        <v>8.5</v>
      </c>
    </row>
    <row r="196" spans="1:23" ht="16.5" customHeight="1">
      <c r="A196" s="45">
        <v>0.0625</v>
      </c>
      <c r="B196" s="182">
        <v>4</v>
      </c>
      <c r="C196" s="183">
        <v>6</v>
      </c>
      <c r="D196" s="184" t="s">
        <v>159</v>
      </c>
      <c r="E196" s="185" t="s">
        <v>146</v>
      </c>
      <c r="F196" s="186">
        <v>7</v>
      </c>
      <c r="G196" s="187">
        <v>100</v>
      </c>
      <c r="H196" s="187"/>
      <c r="I196" s="188">
        <v>9</v>
      </c>
      <c r="J196" s="189">
        <v>6</v>
      </c>
      <c r="K196" s="45">
        <v>-0.0625</v>
      </c>
      <c r="L196" s="13"/>
      <c r="M196" s="45">
        <v>-8.5</v>
      </c>
      <c r="N196" s="182">
        <v>1</v>
      </c>
      <c r="O196" s="183">
        <v>6</v>
      </c>
      <c r="P196" s="184" t="s">
        <v>169</v>
      </c>
      <c r="Q196" s="185" t="s">
        <v>143</v>
      </c>
      <c r="R196" s="186">
        <v>7</v>
      </c>
      <c r="S196" s="187"/>
      <c r="T196" s="187">
        <v>500</v>
      </c>
      <c r="U196" s="188">
        <v>9</v>
      </c>
      <c r="V196" s="189">
        <v>9</v>
      </c>
      <c r="W196" s="45">
        <v>8.5</v>
      </c>
    </row>
    <row r="197" spans="1:23" ht="16.5" customHeight="1">
      <c r="A197" s="45">
        <v>11.875</v>
      </c>
      <c r="B197" s="182">
        <v>10</v>
      </c>
      <c r="C197" s="183">
        <v>3</v>
      </c>
      <c r="D197" s="184" t="s">
        <v>171</v>
      </c>
      <c r="E197" s="185" t="s">
        <v>145</v>
      </c>
      <c r="F197" s="186">
        <v>7</v>
      </c>
      <c r="G197" s="187">
        <v>800</v>
      </c>
      <c r="H197" s="187"/>
      <c r="I197" s="188">
        <v>12</v>
      </c>
      <c r="J197" s="189">
        <v>0</v>
      </c>
      <c r="K197" s="45">
        <v>-11.875</v>
      </c>
      <c r="L197" s="13"/>
      <c r="M197" s="45">
        <v>4.40625</v>
      </c>
      <c r="N197" s="182">
        <v>6</v>
      </c>
      <c r="O197" s="183">
        <v>3</v>
      </c>
      <c r="P197" s="184" t="s">
        <v>155</v>
      </c>
      <c r="Q197" s="185" t="s">
        <v>145</v>
      </c>
      <c r="R197" s="186">
        <v>7</v>
      </c>
      <c r="S197" s="187">
        <v>100</v>
      </c>
      <c r="T197" s="187"/>
      <c r="U197" s="188">
        <v>12</v>
      </c>
      <c r="V197" s="189">
        <v>4</v>
      </c>
      <c r="W197" s="45">
        <v>-4.40625</v>
      </c>
    </row>
    <row r="198" spans="1:23" ht="16.5" customHeight="1">
      <c r="A198" s="45">
        <v>0.0625</v>
      </c>
      <c r="B198" s="182">
        <v>6</v>
      </c>
      <c r="C198" s="183">
        <v>4</v>
      </c>
      <c r="D198" s="184" t="s">
        <v>153</v>
      </c>
      <c r="E198" s="185" t="s">
        <v>143</v>
      </c>
      <c r="F198" s="186">
        <v>9</v>
      </c>
      <c r="G198" s="187">
        <v>110</v>
      </c>
      <c r="H198" s="187"/>
      <c r="I198" s="188">
        <v>7</v>
      </c>
      <c r="J198" s="189">
        <v>4</v>
      </c>
      <c r="K198" s="45">
        <v>-0.0625</v>
      </c>
      <c r="L198" s="13"/>
      <c r="M198" s="45">
        <v>-2</v>
      </c>
      <c r="N198" s="182">
        <v>4</v>
      </c>
      <c r="O198" s="183">
        <v>4</v>
      </c>
      <c r="P198" s="184" t="s">
        <v>160</v>
      </c>
      <c r="Q198" s="185" t="s">
        <v>145</v>
      </c>
      <c r="R198" s="186">
        <v>10</v>
      </c>
      <c r="S198" s="187"/>
      <c r="T198" s="187">
        <v>170</v>
      </c>
      <c r="U198" s="188">
        <v>7</v>
      </c>
      <c r="V198" s="189">
        <v>6</v>
      </c>
      <c r="W198" s="45">
        <v>2</v>
      </c>
    </row>
    <row r="199" spans="1:23" ht="16.5" customHeight="1">
      <c r="A199" s="45">
        <v>-8.90625</v>
      </c>
      <c r="B199" s="182">
        <v>0</v>
      </c>
      <c r="C199" s="183">
        <v>1</v>
      </c>
      <c r="D199" s="184" t="s">
        <v>160</v>
      </c>
      <c r="E199" s="185" t="s">
        <v>139</v>
      </c>
      <c r="F199" s="186">
        <v>5</v>
      </c>
      <c r="G199" s="187"/>
      <c r="H199" s="187">
        <v>300</v>
      </c>
      <c r="I199" s="188">
        <v>10</v>
      </c>
      <c r="J199" s="189">
        <v>10</v>
      </c>
      <c r="K199" s="45">
        <v>8.90625</v>
      </c>
      <c r="L199" s="13"/>
      <c r="M199" s="45">
        <v>4.4375</v>
      </c>
      <c r="N199" s="182">
        <v>8</v>
      </c>
      <c r="O199" s="183">
        <v>1</v>
      </c>
      <c r="P199" s="184" t="s">
        <v>155</v>
      </c>
      <c r="Q199" s="185" t="s">
        <v>139</v>
      </c>
      <c r="R199" s="186">
        <v>8</v>
      </c>
      <c r="S199" s="187">
        <v>110</v>
      </c>
      <c r="T199" s="187"/>
      <c r="U199" s="188">
        <v>10</v>
      </c>
      <c r="V199" s="189">
        <v>2</v>
      </c>
      <c r="W199" s="45">
        <v>-4.4375</v>
      </c>
    </row>
    <row r="200" spans="1:23" s="82" customFormat="1" ht="9.75" customHeight="1">
      <c r="A200" s="47"/>
      <c r="B200" s="112"/>
      <c r="C200" s="25"/>
      <c r="D200" s="4"/>
      <c r="E200" s="28"/>
      <c r="F200" s="27"/>
      <c r="G200" s="26"/>
      <c r="H200" s="26"/>
      <c r="I200" s="25"/>
      <c r="J200" s="112"/>
      <c r="K200" s="47"/>
      <c r="L200" s="13"/>
      <c r="M200" s="47"/>
      <c r="N200" s="112"/>
      <c r="O200" s="25"/>
      <c r="P200" s="4"/>
      <c r="Q200" s="28"/>
      <c r="R200" s="27"/>
      <c r="S200" s="26"/>
      <c r="T200" s="26"/>
      <c r="U200" s="25"/>
      <c r="V200" s="112"/>
      <c r="W200" s="47"/>
    </row>
    <row r="201" spans="1:23" s="82" customFormat="1" ht="15">
      <c r="A201" s="6"/>
      <c r="B201" s="105" t="s">
        <v>10</v>
      </c>
      <c r="C201" s="8"/>
      <c r="D201" s="7"/>
      <c r="E201" s="9" t="s">
        <v>46</v>
      </c>
      <c r="F201" s="1"/>
      <c r="G201" s="10" t="s">
        <v>12</v>
      </c>
      <c r="H201" s="10"/>
      <c r="I201" s="11" t="s">
        <v>13</v>
      </c>
      <c r="J201" s="113"/>
      <c r="K201" s="12"/>
      <c r="L201" s="13">
        <v>150</v>
      </c>
      <c r="M201" s="6"/>
      <c r="N201" s="105" t="s">
        <v>10</v>
      </c>
      <c r="O201" s="8"/>
      <c r="P201" s="7"/>
      <c r="Q201" s="9" t="s">
        <v>47</v>
      </c>
      <c r="R201" s="1"/>
      <c r="S201" s="10" t="s">
        <v>12</v>
      </c>
      <c r="T201" s="10"/>
      <c r="U201" s="11" t="s">
        <v>7</v>
      </c>
      <c r="V201" s="113"/>
      <c r="W201" s="12"/>
    </row>
    <row r="202" spans="1:23" s="82" customFormat="1" ht="12.75">
      <c r="A202" s="15"/>
      <c r="B202" s="106"/>
      <c r="C202" s="16"/>
      <c r="D202" s="17"/>
      <c r="E202" s="17"/>
      <c r="F202" s="17"/>
      <c r="G202" s="18" t="s">
        <v>15</v>
      </c>
      <c r="H202" s="18"/>
      <c r="I202" s="11" t="s">
        <v>16</v>
      </c>
      <c r="J202" s="113"/>
      <c r="K202" s="12"/>
      <c r="L202" s="13">
        <v>150</v>
      </c>
      <c r="M202" s="15"/>
      <c r="N202" s="106"/>
      <c r="O202" s="16"/>
      <c r="P202" s="17"/>
      <c r="Q202" s="17"/>
      <c r="R202" s="17"/>
      <c r="S202" s="18" t="s">
        <v>15</v>
      </c>
      <c r="T202" s="18"/>
      <c r="U202" s="11" t="s">
        <v>17</v>
      </c>
      <c r="V202" s="113"/>
      <c r="W202" s="12"/>
    </row>
    <row r="203" spans="1:23" s="82" customFormat="1" ht="4.5" customHeight="1">
      <c r="A203" s="19"/>
      <c r="B203" s="107"/>
      <c r="C203" s="20"/>
      <c r="D203" s="2"/>
      <c r="E203" s="21"/>
      <c r="F203" s="22"/>
      <c r="G203" s="23"/>
      <c r="H203" s="23"/>
      <c r="I203" s="20"/>
      <c r="J203" s="107"/>
      <c r="K203" s="24"/>
      <c r="L203" s="13"/>
      <c r="M203" s="19"/>
      <c r="N203" s="107"/>
      <c r="O203" s="20"/>
      <c r="P203" s="2"/>
      <c r="Q203" s="21"/>
      <c r="R203" s="22"/>
      <c r="S203" s="23"/>
      <c r="T203" s="23"/>
      <c r="U203" s="20"/>
      <c r="V203" s="107"/>
      <c r="W203" s="24"/>
    </row>
    <row r="204" spans="1:23" s="82" customFormat="1" ht="12.75" customHeight="1">
      <c r="A204" s="84"/>
      <c r="B204" s="148"/>
      <c r="C204" s="85"/>
      <c r="D204" s="86"/>
      <c r="E204" s="87" t="s">
        <v>1</v>
      </c>
      <c r="F204" s="171" t="s">
        <v>450</v>
      </c>
      <c r="H204" s="88"/>
      <c r="I204" s="89"/>
      <c r="J204" s="90"/>
      <c r="K204" s="91"/>
      <c r="L204" s="92"/>
      <c r="M204" s="84"/>
      <c r="N204" s="148"/>
      <c r="O204" s="85"/>
      <c r="P204" s="86"/>
      <c r="Q204" s="87" t="s">
        <v>1</v>
      </c>
      <c r="R204" s="171" t="s">
        <v>451</v>
      </c>
      <c r="T204" s="88"/>
      <c r="U204" s="89"/>
      <c r="V204" s="90"/>
      <c r="W204" s="91"/>
    </row>
    <row r="205" spans="1:23" s="82" customFormat="1" ht="12.75" customHeight="1">
      <c r="A205" s="84"/>
      <c r="B205" s="148"/>
      <c r="C205" s="85"/>
      <c r="D205" s="86"/>
      <c r="E205" s="93" t="s">
        <v>2</v>
      </c>
      <c r="F205" s="171" t="s">
        <v>452</v>
      </c>
      <c r="H205" s="94"/>
      <c r="I205" s="90"/>
      <c r="J205" s="90"/>
      <c r="K205" s="91"/>
      <c r="L205" s="92"/>
      <c r="M205" s="84"/>
      <c r="N205" s="148"/>
      <c r="O205" s="85"/>
      <c r="P205" s="86"/>
      <c r="Q205" s="93" t="s">
        <v>2</v>
      </c>
      <c r="R205" s="171" t="s">
        <v>453</v>
      </c>
      <c r="T205" s="94"/>
      <c r="U205" s="90"/>
      <c r="V205" s="90"/>
      <c r="W205" s="91"/>
    </row>
    <row r="206" spans="1:23" s="82" customFormat="1" ht="12.75" customHeight="1">
      <c r="A206" s="84"/>
      <c r="B206" s="148"/>
      <c r="C206" s="85"/>
      <c r="D206" s="86"/>
      <c r="E206" s="93" t="s">
        <v>3</v>
      </c>
      <c r="F206" s="171" t="s">
        <v>454</v>
      </c>
      <c r="H206" s="88"/>
      <c r="I206" s="90"/>
      <c r="J206" s="90"/>
      <c r="K206" s="91"/>
      <c r="L206" s="92"/>
      <c r="M206" s="84"/>
      <c r="N206" s="148"/>
      <c r="O206" s="85"/>
      <c r="P206" s="86"/>
      <c r="Q206" s="93" t="s">
        <v>3</v>
      </c>
      <c r="R206" s="171" t="s">
        <v>323</v>
      </c>
      <c r="T206" s="88"/>
      <c r="U206" s="90"/>
      <c r="V206" s="90"/>
      <c r="W206" s="91"/>
    </row>
    <row r="207" spans="1:23" s="82" customFormat="1" ht="12.75" customHeight="1">
      <c r="A207" s="84"/>
      <c r="B207" s="148"/>
      <c r="C207" s="85"/>
      <c r="D207" s="86"/>
      <c r="E207" s="87" t="s">
        <v>4</v>
      </c>
      <c r="F207" s="171" t="s">
        <v>270</v>
      </c>
      <c r="H207" s="88"/>
      <c r="I207" s="90"/>
      <c r="J207" s="90"/>
      <c r="K207" s="91"/>
      <c r="L207" s="92"/>
      <c r="M207" s="84"/>
      <c r="N207" s="148"/>
      <c r="O207" s="85"/>
      <c r="P207" s="86"/>
      <c r="Q207" s="87" t="s">
        <v>4</v>
      </c>
      <c r="R207" s="171" t="s">
        <v>455</v>
      </c>
      <c r="T207" s="88"/>
      <c r="U207" s="90"/>
      <c r="V207" s="90"/>
      <c r="W207" s="91"/>
    </row>
    <row r="208" spans="1:23" s="82" customFormat="1" ht="12.75" customHeight="1">
      <c r="A208" s="95" t="s">
        <v>1</v>
      </c>
      <c r="B208" s="172" t="s">
        <v>456</v>
      </c>
      <c r="C208" s="85"/>
      <c r="D208" s="86"/>
      <c r="F208" s="88"/>
      <c r="G208" s="87" t="s">
        <v>1</v>
      </c>
      <c r="H208" s="172" t="s">
        <v>457</v>
      </c>
      <c r="I208" s="96"/>
      <c r="J208" s="88"/>
      <c r="K208" s="91"/>
      <c r="L208" s="92"/>
      <c r="M208" s="95" t="s">
        <v>1</v>
      </c>
      <c r="N208" s="172" t="s">
        <v>257</v>
      </c>
      <c r="O208" s="85"/>
      <c r="P208" s="86"/>
      <c r="R208" s="88"/>
      <c r="S208" s="87" t="s">
        <v>1</v>
      </c>
      <c r="T208" s="172" t="s">
        <v>458</v>
      </c>
      <c r="U208" s="96"/>
      <c r="V208" s="88"/>
      <c r="W208" s="91"/>
    </row>
    <row r="209" spans="1:23" s="82" customFormat="1" ht="12.75" customHeight="1">
      <c r="A209" s="98" t="s">
        <v>2</v>
      </c>
      <c r="B209" s="172" t="s">
        <v>298</v>
      </c>
      <c r="C209" s="99"/>
      <c r="D209" s="86"/>
      <c r="F209" s="100"/>
      <c r="G209" s="93" t="s">
        <v>2</v>
      </c>
      <c r="H209" s="172" t="s">
        <v>459</v>
      </c>
      <c r="I209" s="96"/>
      <c r="J209" s="88"/>
      <c r="K209" s="91"/>
      <c r="L209" s="92"/>
      <c r="M209" s="98" t="s">
        <v>2</v>
      </c>
      <c r="N209" s="172" t="s">
        <v>460</v>
      </c>
      <c r="O209" s="99"/>
      <c r="P209" s="86"/>
      <c r="R209" s="100"/>
      <c r="S209" s="93" t="s">
        <v>2</v>
      </c>
      <c r="T209" s="172" t="s">
        <v>305</v>
      </c>
      <c r="U209" s="96"/>
      <c r="V209" s="88"/>
      <c r="W209" s="91"/>
    </row>
    <row r="210" spans="1:23" s="82" customFormat="1" ht="12.75" customHeight="1">
      <c r="A210" s="98" t="s">
        <v>3</v>
      </c>
      <c r="B210" s="172" t="s">
        <v>461</v>
      </c>
      <c r="C210" s="85"/>
      <c r="D210" s="86"/>
      <c r="F210" s="100"/>
      <c r="G210" s="93" t="s">
        <v>3</v>
      </c>
      <c r="H210" s="172" t="s">
        <v>287</v>
      </c>
      <c r="I210" s="96"/>
      <c r="J210" s="88"/>
      <c r="K210" s="91"/>
      <c r="L210" s="92"/>
      <c r="M210" s="98" t="s">
        <v>3</v>
      </c>
      <c r="N210" s="172" t="s">
        <v>462</v>
      </c>
      <c r="O210" s="85"/>
      <c r="P210" s="86"/>
      <c r="R210" s="100"/>
      <c r="S210" s="93" t="s">
        <v>3</v>
      </c>
      <c r="T210" s="172" t="s">
        <v>463</v>
      </c>
      <c r="U210" s="96"/>
      <c r="V210" s="88"/>
      <c r="W210" s="91"/>
    </row>
    <row r="211" spans="1:23" s="82" customFormat="1" ht="12.75" customHeight="1">
      <c r="A211" s="95" t="s">
        <v>4</v>
      </c>
      <c r="B211" s="172" t="s">
        <v>464</v>
      </c>
      <c r="C211" s="99"/>
      <c r="D211" s="86"/>
      <c r="F211" s="88"/>
      <c r="G211" s="87" t="s">
        <v>4</v>
      </c>
      <c r="H211" s="172" t="s">
        <v>354</v>
      </c>
      <c r="I211" s="173"/>
      <c r="J211" s="174" t="s">
        <v>142</v>
      </c>
      <c r="K211" s="175"/>
      <c r="L211" s="92"/>
      <c r="M211" s="95" t="s">
        <v>4</v>
      </c>
      <c r="N211" s="172" t="s">
        <v>465</v>
      </c>
      <c r="O211" s="99"/>
      <c r="P211" s="86"/>
      <c r="R211" s="88"/>
      <c r="S211" s="87" t="s">
        <v>4</v>
      </c>
      <c r="T211" s="172" t="s">
        <v>387</v>
      </c>
      <c r="U211" s="173"/>
      <c r="V211" s="174" t="s">
        <v>142</v>
      </c>
      <c r="W211" s="175"/>
    </row>
    <row r="212" spans="1:23" s="82" customFormat="1" ht="12.75" customHeight="1">
      <c r="A212" s="3"/>
      <c r="B212" s="99"/>
      <c r="C212" s="99"/>
      <c r="D212" s="86"/>
      <c r="E212" s="87" t="s">
        <v>1</v>
      </c>
      <c r="F212" s="171" t="s">
        <v>214</v>
      </c>
      <c r="H212" s="88"/>
      <c r="I212" s="176" t="s">
        <v>143</v>
      </c>
      <c r="J212" s="197" t="s">
        <v>466</v>
      </c>
      <c r="K212" s="175"/>
      <c r="L212" s="92"/>
      <c r="M212" s="3"/>
      <c r="N212" s="99"/>
      <c r="O212" s="99"/>
      <c r="P212" s="86"/>
      <c r="Q212" s="87" t="s">
        <v>1</v>
      </c>
      <c r="R212" s="171" t="s">
        <v>467</v>
      </c>
      <c r="T212" s="88"/>
      <c r="U212" s="176" t="s">
        <v>143</v>
      </c>
      <c r="V212" s="177" t="s">
        <v>468</v>
      </c>
      <c r="W212" s="175"/>
    </row>
    <row r="213" spans="1:23" s="82" customFormat="1" ht="12.75" customHeight="1">
      <c r="A213" s="84"/>
      <c r="B213" s="178" t="s">
        <v>144</v>
      </c>
      <c r="C213" s="85"/>
      <c r="D213" s="86"/>
      <c r="E213" s="93" t="s">
        <v>2</v>
      </c>
      <c r="F213" s="171" t="s">
        <v>469</v>
      </c>
      <c r="H213" s="88"/>
      <c r="I213" s="176" t="s">
        <v>139</v>
      </c>
      <c r="J213" s="198" t="s">
        <v>466</v>
      </c>
      <c r="K213" s="175"/>
      <c r="L213" s="92"/>
      <c r="M213" s="84"/>
      <c r="N213" s="178" t="s">
        <v>144</v>
      </c>
      <c r="O213" s="85"/>
      <c r="P213" s="86"/>
      <c r="Q213" s="93" t="s">
        <v>2</v>
      </c>
      <c r="R213" s="171" t="s">
        <v>470</v>
      </c>
      <c r="T213" s="88"/>
      <c r="U213" s="176" t="s">
        <v>139</v>
      </c>
      <c r="V213" s="179" t="s">
        <v>468</v>
      </c>
      <c r="W213" s="175"/>
    </row>
    <row r="214" spans="1:23" s="82" customFormat="1" ht="12.75" customHeight="1">
      <c r="A214" s="84"/>
      <c r="B214" s="148" t="s">
        <v>471</v>
      </c>
      <c r="C214" s="85"/>
      <c r="D214" s="86"/>
      <c r="E214" s="93" t="s">
        <v>3</v>
      </c>
      <c r="F214" s="171" t="s">
        <v>472</v>
      </c>
      <c r="H214" s="97"/>
      <c r="I214" s="176" t="s">
        <v>145</v>
      </c>
      <c r="J214" s="179" t="s">
        <v>473</v>
      </c>
      <c r="K214" s="175"/>
      <c r="L214" s="92"/>
      <c r="M214" s="84"/>
      <c r="N214" s="148" t="s">
        <v>474</v>
      </c>
      <c r="O214" s="85"/>
      <c r="P214" s="86"/>
      <c r="Q214" s="93" t="s">
        <v>3</v>
      </c>
      <c r="R214" s="171" t="s">
        <v>475</v>
      </c>
      <c r="T214" s="97"/>
      <c r="U214" s="176" t="s">
        <v>145</v>
      </c>
      <c r="V214" s="179" t="s">
        <v>476</v>
      </c>
      <c r="W214" s="175"/>
    </row>
    <row r="215" spans="1:23" s="82" customFormat="1" ht="12.75" customHeight="1">
      <c r="A215" s="101"/>
      <c r="B215" s="102"/>
      <c r="C215" s="102"/>
      <c r="D215" s="86"/>
      <c r="E215" s="87" t="s">
        <v>4</v>
      </c>
      <c r="F215" s="172" t="s">
        <v>477</v>
      </c>
      <c r="H215" s="102"/>
      <c r="I215" s="180" t="s">
        <v>146</v>
      </c>
      <c r="J215" s="179" t="s">
        <v>473</v>
      </c>
      <c r="K215" s="181"/>
      <c r="L215" s="103"/>
      <c r="M215" s="101"/>
      <c r="N215" s="102"/>
      <c r="O215" s="102"/>
      <c r="P215" s="86"/>
      <c r="Q215" s="87" t="s">
        <v>4</v>
      </c>
      <c r="R215" s="172" t="s">
        <v>214</v>
      </c>
      <c r="T215" s="102"/>
      <c r="U215" s="180" t="s">
        <v>146</v>
      </c>
      <c r="V215" s="179" t="s">
        <v>478</v>
      </c>
      <c r="W215" s="181"/>
    </row>
    <row r="216" spans="1:23" ht="4.5" customHeight="1">
      <c r="A216" s="30"/>
      <c r="B216" s="108"/>
      <c r="C216" s="31"/>
      <c r="D216" s="5"/>
      <c r="E216" s="32"/>
      <c r="F216" s="33"/>
      <c r="G216" s="34"/>
      <c r="H216" s="34"/>
      <c r="I216" s="31"/>
      <c r="J216" s="108"/>
      <c r="K216" s="35"/>
      <c r="M216" s="30"/>
      <c r="N216" s="108"/>
      <c r="O216" s="31"/>
      <c r="P216" s="5"/>
      <c r="Q216" s="32"/>
      <c r="R216" s="33"/>
      <c r="S216" s="34"/>
      <c r="T216" s="34"/>
      <c r="U216" s="31"/>
      <c r="V216" s="108"/>
      <c r="W216" s="35"/>
    </row>
    <row r="217" spans="1:23" ht="14.25" customHeight="1">
      <c r="A217" s="36"/>
      <c r="B217" s="109" t="s">
        <v>18</v>
      </c>
      <c r="C217" s="37"/>
      <c r="D217" s="38" t="s">
        <v>19</v>
      </c>
      <c r="E217" s="38" t="s">
        <v>20</v>
      </c>
      <c r="F217" s="38" t="s">
        <v>21</v>
      </c>
      <c r="G217" s="39" t="s">
        <v>22</v>
      </c>
      <c r="H217" s="40"/>
      <c r="I217" s="37" t="s">
        <v>23</v>
      </c>
      <c r="J217" s="109" t="s">
        <v>18</v>
      </c>
      <c r="K217" s="36" t="s">
        <v>24</v>
      </c>
      <c r="L217" s="13">
        <v>150</v>
      </c>
      <c r="M217" s="36"/>
      <c r="N217" s="109" t="s">
        <v>18</v>
      </c>
      <c r="O217" s="37"/>
      <c r="P217" s="38" t="s">
        <v>19</v>
      </c>
      <c r="Q217" s="38" t="s">
        <v>20</v>
      </c>
      <c r="R217" s="38" t="s">
        <v>21</v>
      </c>
      <c r="S217" s="39" t="s">
        <v>22</v>
      </c>
      <c r="T217" s="40"/>
      <c r="U217" s="37" t="s">
        <v>23</v>
      </c>
      <c r="V217" s="109" t="s">
        <v>18</v>
      </c>
      <c r="W217" s="36" t="s">
        <v>24</v>
      </c>
    </row>
    <row r="218" spans="1:23" ht="14.25" customHeight="1">
      <c r="A218" s="41" t="s">
        <v>24</v>
      </c>
      <c r="B218" s="110" t="s">
        <v>25</v>
      </c>
      <c r="C218" s="42" t="s">
        <v>26</v>
      </c>
      <c r="D218" s="43" t="s">
        <v>27</v>
      </c>
      <c r="E218" s="43" t="s">
        <v>28</v>
      </c>
      <c r="F218" s="43"/>
      <c r="G218" s="44" t="s">
        <v>26</v>
      </c>
      <c r="H218" s="44" t="s">
        <v>23</v>
      </c>
      <c r="I218" s="42"/>
      <c r="J218" s="110" t="s">
        <v>25</v>
      </c>
      <c r="K218" s="41"/>
      <c r="L218" s="13">
        <v>150</v>
      </c>
      <c r="M218" s="41" t="s">
        <v>24</v>
      </c>
      <c r="N218" s="110" t="s">
        <v>25</v>
      </c>
      <c r="O218" s="42" t="s">
        <v>26</v>
      </c>
      <c r="P218" s="43" t="s">
        <v>27</v>
      </c>
      <c r="Q218" s="43" t="s">
        <v>28</v>
      </c>
      <c r="R218" s="43"/>
      <c r="S218" s="44" t="s">
        <v>26</v>
      </c>
      <c r="T218" s="44" t="s">
        <v>23</v>
      </c>
      <c r="U218" s="42"/>
      <c r="V218" s="110" t="s">
        <v>25</v>
      </c>
      <c r="W218" s="41"/>
    </row>
    <row r="219" spans="1:23" ht="16.5" customHeight="1">
      <c r="A219" s="45">
        <v>0.0625</v>
      </c>
      <c r="B219" s="182">
        <v>6</v>
      </c>
      <c r="C219" s="183">
        <v>3</v>
      </c>
      <c r="D219" s="184" t="s">
        <v>149</v>
      </c>
      <c r="E219" s="185" t="s">
        <v>143</v>
      </c>
      <c r="F219" s="186">
        <v>11</v>
      </c>
      <c r="G219" s="187">
        <v>460</v>
      </c>
      <c r="H219" s="187"/>
      <c r="I219" s="188">
        <f>C220+6</f>
        <v>10</v>
      </c>
      <c r="J219" s="189">
        <v>4</v>
      </c>
      <c r="K219" s="45">
        <v>-0.0625</v>
      </c>
      <c r="L219" s="13"/>
      <c r="M219" s="45">
        <v>6.28125</v>
      </c>
      <c r="N219" s="182">
        <v>10</v>
      </c>
      <c r="O219" s="183">
        <v>3</v>
      </c>
      <c r="P219" s="184" t="s">
        <v>155</v>
      </c>
      <c r="Q219" s="185" t="s">
        <v>145</v>
      </c>
      <c r="R219" s="186">
        <v>5</v>
      </c>
      <c r="S219" s="187">
        <v>150</v>
      </c>
      <c r="T219" s="187"/>
      <c r="U219" s="188">
        <v>10</v>
      </c>
      <c r="V219" s="189">
        <v>0</v>
      </c>
      <c r="W219" s="45">
        <v>-6.28125</v>
      </c>
    </row>
    <row r="220" spans="1:23" ht="16.5" customHeight="1">
      <c r="A220" s="45">
        <v>0.0625</v>
      </c>
      <c r="B220" s="182">
        <v>6</v>
      </c>
      <c r="C220" s="183">
        <v>4</v>
      </c>
      <c r="D220" s="184" t="s">
        <v>149</v>
      </c>
      <c r="E220" s="185" t="s">
        <v>143</v>
      </c>
      <c r="F220" s="186">
        <v>11</v>
      </c>
      <c r="G220" s="187">
        <v>460</v>
      </c>
      <c r="H220" s="187"/>
      <c r="I220" s="188">
        <v>9</v>
      </c>
      <c r="J220" s="189">
        <v>4</v>
      </c>
      <c r="K220" s="45">
        <v>-0.0625</v>
      </c>
      <c r="L220" s="13"/>
      <c r="M220" s="45">
        <v>5.125</v>
      </c>
      <c r="N220" s="182">
        <v>8</v>
      </c>
      <c r="O220" s="183">
        <v>4</v>
      </c>
      <c r="P220" s="184" t="s">
        <v>147</v>
      </c>
      <c r="Q220" s="185" t="s">
        <v>146</v>
      </c>
      <c r="R220" s="186">
        <v>9</v>
      </c>
      <c r="S220" s="187">
        <v>100</v>
      </c>
      <c r="T220" s="187"/>
      <c r="U220" s="188">
        <v>9</v>
      </c>
      <c r="V220" s="189">
        <v>2</v>
      </c>
      <c r="W220" s="45">
        <v>-5.125</v>
      </c>
    </row>
    <row r="221" spans="1:23" ht="16.5" customHeight="1">
      <c r="A221" s="45">
        <v>-1.9375</v>
      </c>
      <c r="B221" s="182">
        <v>0</v>
      </c>
      <c r="C221" s="183">
        <v>6</v>
      </c>
      <c r="D221" s="184" t="s">
        <v>149</v>
      </c>
      <c r="E221" s="185" t="s">
        <v>143</v>
      </c>
      <c r="F221" s="186">
        <v>9</v>
      </c>
      <c r="G221" s="187">
        <v>400</v>
      </c>
      <c r="H221" s="187"/>
      <c r="I221" s="188">
        <v>8</v>
      </c>
      <c r="J221" s="189">
        <v>10</v>
      </c>
      <c r="K221" s="45">
        <v>1.9375</v>
      </c>
      <c r="L221" s="13"/>
      <c r="M221" s="45">
        <v>-0.65625</v>
      </c>
      <c r="N221" s="182">
        <v>5</v>
      </c>
      <c r="O221" s="183">
        <v>6</v>
      </c>
      <c r="P221" s="184" t="s">
        <v>159</v>
      </c>
      <c r="Q221" s="185" t="s">
        <v>146</v>
      </c>
      <c r="R221" s="186">
        <v>9</v>
      </c>
      <c r="S221" s="187"/>
      <c r="T221" s="187">
        <v>140</v>
      </c>
      <c r="U221" s="188">
        <v>8</v>
      </c>
      <c r="V221" s="189">
        <v>5</v>
      </c>
      <c r="W221" s="45">
        <v>0.65625</v>
      </c>
    </row>
    <row r="222" spans="1:23" ht="16.5" customHeight="1">
      <c r="A222" s="45">
        <v>0.0625</v>
      </c>
      <c r="B222" s="182">
        <v>6</v>
      </c>
      <c r="C222" s="183">
        <v>2</v>
      </c>
      <c r="D222" s="190" t="s">
        <v>149</v>
      </c>
      <c r="E222" s="185" t="s">
        <v>143</v>
      </c>
      <c r="F222" s="186">
        <v>11</v>
      </c>
      <c r="G222" s="187">
        <v>460</v>
      </c>
      <c r="H222" s="187"/>
      <c r="I222" s="188">
        <v>12</v>
      </c>
      <c r="J222" s="189">
        <v>4</v>
      </c>
      <c r="K222" s="45">
        <v>-0.0625</v>
      </c>
      <c r="L222" s="13"/>
      <c r="M222" s="45">
        <v>-2.4375</v>
      </c>
      <c r="N222" s="182">
        <v>2</v>
      </c>
      <c r="O222" s="183">
        <v>2</v>
      </c>
      <c r="P222" s="184" t="s">
        <v>162</v>
      </c>
      <c r="Q222" s="185" t="s">
        <v>139</v>
      </c>
      <c r="R222" s="186">
        <v>6</v>
      </c>
      <c r="S222" s="187"/>
      <c r="T222" s="187">
        <v>200</v>
      </c>
      <c r="U222" s="188">
        <v>12</v>
      </c>
      <c r="V222" s="189">
        <v>8</v>
      </c>
      <c r="W222" s="45">
        <v>2.4375</v>
      </c>
    </row>
    <row r="223" spans="1:23" ht="16.5" customHeight="1">
      <c r="A223" s="45">
        <v>0.0625</v>
      </c>
      <c r="B223" s="182">
        <v>6</v>
      </c>
      <c r="C223" s="183">
        <v>1</v>
      </c>
      <c r="D223" s="184" t="s">
        <v>149</v>
      </c>
      <c r="E223" s="185" t="s">
        <v>143</v>
      </c>
      <c r="F223" s="186">
        <v>11</v>
      </c>
      <c r="G223" s="187">
        <v>460</v>
      </c>
      <c r="H223" s="187"/>
      <c r="I223" s="188">
        <v>11</v>
      </c>
      <c r="J223" s="189">
        <v>4</v>
      </c>
      <c r="K223" s="45">
        <v>-0.0625</v>
      </c>
      <c r="L223" s="13"/>
      <c r="M223" s="45">
        <v>-0.65625</v>
      </c>
      <c r="N223" s="182">
        <v>5</v>
      </c>
      <c r="O223" s="183">
        <v>1</v>
      </c>
      <c r="P223" s="184" t="s">
        <v>160</v>
      </c>
      <c r="Q223" s="185" t="s">
        <v>146</v>
      </c>
      <c r="R223" s="186">
        <v>9</v>
      </c>
      <c r="S223" s="187"/>
      <c r="T223" s="187">
        <v>140</v>
      </c>
      <c r="U223" s="188">
        <v>11</v>
      </c>
      <c r="V223" s="189">
        <v>5</v>
      </c>
      <c r="W223" s="45">
        <v>0.65625</v>
      </c>
    </row>
    <row r="224" spans="1:23" ht="16.5" customHeight="1">
      <c r="A224" s="45">
        <v>0.0625</v>
      </c>
      <c r="B224" s="182">
        <v>6</v>
      </c>
      <c r="C224" s="183">
        <v>5</v>
      </c>
      <c r="D224" s="190" t="s">
        <v>149</v>
      </c>
      <c r="E224" s="185" t="s">
        <v>143</v>
      </c>
      <c r="F224" s="186">
        <v>11</v>
      </c>
      <c r="G224" s="187">
        <v>460</v>
      </c>
      <c r="H224" s="187"/>
      <c r="I224" s="188">
        <v>7</v>
      </c>
      <c r="J224" s="189">
        <v>4</v>
      </c>
      <c r="K224" s="45">
        <v>-0.0625</v>
      </c>
      <c r="L224" s="13"/>
      <c r="M224" s="45">
        <v>-6.59375</v>
      </c>
      <c r="N224" s="182">
        <v>0</v>
      </c>
      <c r="O224" s="183">
        <v>5</v>
      </c>
      <c r="P224" s="190" t="s">
        <v>149</v>
      </c>
      <c r="Q224" s="185" t="s">
        <v>145</v>
      </c>
      <c r="R224" s="186">
        <v>9</v>
      </c>
      <c r="S224" s="187"/>
      <c r="T224" s="187">
        <v>400</v>
      </c>
      <c r="U224" s="188">
        <v>7</v>
      </c>
      <c r="V224" s="189">
        <v>10</v>
      </c>
      <c r="W224" s="45">
        <v>6.59375</v>
      </c>
    </row>
    <row r="225" spans="1:23" s="82" customFormat="1" ht="30" customHeight="1">
      <c r="A225" s="47"/>
      <c r="B225" s="112"/>
      <c r="C225" s="25"/>
      <c r="D225" s="4"/>
      <c r="E225" s="28"/>
      <c r="F225" s="27"/>
      <c r="G225" s="26"/>
      <c r="H225" s="26"/>
      <c r="I225" s="25"/>
      <c r="J225" s="112"/>
      <c r="K225" s="47"/>
      <c r="L225" s="13"/>
      <c r="M225" s="47"/>
      <c r="N225" s="112"/>
      <c r="O225" s="25"/>
      <c r="P225" s="4"/>
      <c r="Q225" s="28"/>
      <c r="R225" s="27"/>
      <c r="S225" s="26"/>
      <c r="T225" s="26"/>
      <c r="U225" s="25"/>
      <c r="V225" s="112"/>
      <c r="W225" s="47"/>
    </row>
    <row r="226" spans="1:23" s="82" customFormat="1" ht="15">
      <c r="A226" s="6"/>
      <c r="B226" s="105" t="s">
        <v>10</v>
      </c>
      <c r="C226" s="8"/>
      <c r="D226" s="7"/>
      <c r="E226" s="9" t="s">
        <v>5</v>
      </c>
      <c r="F226" s="1"/>
      <c r="G226" s="10" t="s">
        <v>12</v>
      </c>
      <c r="H226" s="10"/>
      <c r="I226" s="11" t="s">
        <v>30</v>
      </c>
      <c r="J226" s="113"/>
      <c r="K226" s="12"/>
      <c r="L226" s="13">
        <v>150</v>
      </c>
      <c r="M226" s="6"/>
      <c r="N226" s="105" t="s">
        <v>10</v>
      </c>
      <c r="O226" s="8"/>
      <c r="P226" s="7"/>
      <c r="Q226" s="9" t="s">
        <v>6</v>
      </c>
      <c r="R226" s="1"/>
      <c r="S226" s="10" t="s">
        <v>12</v>
      </c>
      <c r="T226" s="10"/>
      <c r="U226" s="11" t="s">
        <v>8</v>
      </c>
      <c r="V226" s="113"/>
      <c r="W226" s="12"/>
    </row>
    <row r="227" spans="1:23" s="82" customFormat="1" ht="12.75">
      <c r="A227" s="15"/>
      <c r="B227" s="106"/>
      <c r="C227" s="16"/>
      <c r="D227" s="17"/>
      <c r="E227" s="17"/>
      <c r="F227" s="17"/>
      <c r="G227" s="18" t="s">
        <v>15</v>
      </c>
      <c r="H227" s="18"/>
      <c r="I227" s="11" t="s">
        <v>32</v>
      </c>
      <c r="J227" s="113"/>
      <c r="K227" s="12"/>
      <c r="L227" s="13">
        <v>150</v>
      </c>
      <c r="M227" s="15"/>
      <c r="N227" s="106"/>
      <c r="O227" s="16"/>
      <c r="P227" s="17"/>
      <c r="Q227" s="17"/>
      <c r="R227" s="17"/>
      <c r="S227" s="18" t="s">
        <v>15</v>
      </c>
      <c r="T227" s="18"/>
      <c r="U227" s="11" t="s">
        <v>33</v>
      </c>
      <c r="V227" s="113"/>
      <c r="W227" s="12"/>
    </row>
    <row r="228" spans="1:23" s="82" customFormat="1" ht="4.5" customHeight="1">
      <c r="A228" s="19"/>
      <c r="B228" s="107"/>
      <c r="C228" s="20"/>
      <c r="D228" s="2"/>
      <c r="E228" s="21"/>
      <c r="F228" s="22"/>
      <c r="G228" s="23"/>
      <c r="H228" s="23"/>
      <c r="I228" s="20"/>
      <c r="J228" s="107"/>
      <c r="K228" s="24"/>
      <c r="L228" s="13"/>
      <c r="M228" s="19"/>
      <c r="N228" s="107"/>
      <c r="O228" s="20"/>
      <c r="P228" s="2"/>
      <c r="Q228" s="21"/>
      <c r="R228" s="22"/>
      <c r="S228" s="23"/>
      <c r="T228" s="23"/>
      <c r="U228" s="20"/>
      <c r="V228" s="107"/>
      <c r="W228" s="24"/>
    </row>
    <row r="229" spans="1:23" s="82" customFormat="1" ht="12.75" customHeight="1">
      <c r="A229" s="84"/>
      <c r="B229" s="148"/>
      <c r="C229" s="85"/>
      <c r="D229" s="86"/>
      <c r="E229" s="87" t="s">
        <v>1</v>
      </c>
      <c r="F229" s="171" t="s">
        <v>479</v>
      </c>
      <c r="H229" s="88"/>
      <c r="I229" s="89"/>
      <c r="J229" s="90"/>
      <c r="K229" s="91"/>
      <c r="L229" s="92"/>
      <c r="M229" s="84"/>
      <c r="N229" s="148"/>
      <c r="O229" s="85"/>
      <c r="P229" s="86"/>
      <c r="Q229" s="87" t="s">
        <v>1</v>
      </c>
      <c r="R229" s="171" t="s">
        <v>480</v>
      </c>
      <c r="T229" s="88"/>
      <c r="U229" s="89"/>
      <c r="V229" s="90"/>
      <c r="W229" s="91"/>
    </row>
    <row r="230" spans="1:23" s="82" customFormat="1" ht="12.75" customHeight="1">
      <c r="A230" s="84"/>
      <c r="B230" s="148"/>
      <c r="C230" s="85"/>
      <c r="D230" s="86"/>
      <c r="E230" s="93" t="s">
        <v>2</v>
      </c>
      <c r="F230" s="171" t="s">
        <v>481</v>
      </c>
      <c r="H230" s="94"/>
      <c r="I230" s="90"/>
      <c r="J230" s="90"/>
      <c r="K230" s="91"/>
      <c r="L230" s="92"/>
      <c r="M230" s="84"/>
      <c r="N230" s="148"/>
      <c r="O230" s="85"/>
      <c r="P230" s="86"/>
      <c r="Q230" s="93" t="s">
        <v>2</v>
      </c>
      <c r="R230" s="171" t="s">
        <v>402</v>
      </c>
      <c r="T230" s="94"/>
      <c r="U230" s="90"/>
      <c r="V230" s="90"/>
      <c r="W230" s="91"/>
    </row>
    <row r="231" spans="1:23" s="82" customFormat="1" ht="12.75" customHeight="1">
      <c r="A231" s="84"/>
      <c r="B231" s="148"/>
      <c r="C231" s="85"/>
      <c r="D231" s="86"/>
      <c r="E231" s="93" t="s">
        <v>3</v>
      </c>
      <c r="F231" s="171" t="s">
        <v>482</v>
      </c>
      <c r="H231" s="88"/>
      <c r="I231" s="90"/>
      <c r="J231" s="90"/>
      <c r="K231" s="91"/>
      <c r="L231" s="92"/>
      <c r="M231" s="84"/>
      <c r="N231" s="148"/>
      <c r="O231" s="85"/>
      <c r="P231" s="86"/>
      <c r="Q231" s="93" t="s">
        <v>3</v>
      </c>
      <c r="R231" s="171" t="s">
        <v>463</v>
      </c>
      <c r="T231" s="88"/>
      <c r="U231" s="90"/>
      <c r="V231" s="90"/>
      <c r="W231" s="91"/>
    </row>
    <row r="232" spans="1:23" s="82" customFormat="1" ht="12.75" customHeight="1">
      <c r="A232" s="84"/>
      <c r="B232" s="148"/>
      <c r="C232" s="85"/>
      <c r="D232" s="86"/>
      <c r="E232" s="87" t="s">
        <v>4</v>
      </c>
      <c r="F232" s="171" t="s">
        <v>311</v>
      </c>
      <c r="H232" s="88"/>
      <c r="I232" s="90"/>
      <c r="J232" s="90"/>
      <c r="K232" s="91"/>
      <c r="L232" s="92"/>
      <c r="M232" s="84"/>
      <c r="N232" s="148"/>
      <c r="O232" s="85"/>
      <c r="P232" s="86"/>
      <c r="Q232" s="87" t="s">
        <v>4</v>
      </c>
      <c r="R232" s="171" t="s">
        <v>483</v>
      </c>
      <c r="T232" s="88"/>
      <c r="U232" s="90"/>
      <c r="V232" s="90"/>
      <c r="W232" s="91"/>
    </row>
    <row r="233" spans="1:23" s="82" customFormat="1" ht="12.75" customHeight="1">
      <c r="A233" s="95" t="s">
        <v>1</v>
      </c>
      <c r="B233" s="172" t="s">
        <v>484</v>
      </c>
      <c r="C233" s="85"/>
      <c r="D233" s="86"/>
      <c r="F233" s="88"/>
      <c r="G233" s="87" t="s">
        <v>1</v>
      </c>
      <c r="H233" s="172" t="s">
        <v>485</v>
      </c>
      <c r="I233" s="96"/>
      <c r="J233" s="88"/>
      <c r="K233" s="91"/>
      <c r="L233" s="92"/>
      <c r="M233" s="95" t="s">
        <v>1</v>
      </c>
      <c r="N233" s="172" t="s">
        <v>486</v>
      </c>
      <c r="O233" s="85"/>
      <c r="P233" s="86"/>
      <c r="R233" s="88"/>
      <c r="S233" s="87" t="s">
        <v>1</v>
      </c>
      <c r="T233" s="172" t="s">
        <v>487</v>
      </c>
      <c r="U233" s="96"/>
      <c r="V233" s="88"/>
      <c r="W233" s="91"/>
    </row>
    <row r="234" spans="1:23" s="82" customFormat="1" ht="12.75" customHeight="1">
      <c r="A234" s="98" t="s">
        <v>2</v>
      </c>
      <c r="B234" s="172" t="s">
        <v>461</v>
      </c>
      <c r="C234" s="99"/>
      <c r="D234" s="86"/>
      <c r="F234" s="100"/>
      <c r="G234" s="93" t="s">
        <v>2</v>
      </c>
      <c r="H234" s="172" t="s">
        <v>488</v>
      </c>
      <c r="I234" s="96"/>
      <c r="J234" s="88"/>
      <c r="K234" s="91"/>
      <c r="L234" s="92"/>
      <c r="M234" s="98" t="s">
        <v>2</v>
      </c>
      <c r="N234" s="172" t="s">
        <v>489</v>
      </c>
      <c r="O234" s="99"/>
      <c r="P234" s="86"/>
      <c r="R234" s="100"/>
      <c r="S234" s="93" t="s">
        <v>2</v>
      </c>
      <c r="T234" s="172" t="s">
        <v>490</v>
      </c>
      <c r="U234" s="96"/>
      <c r="V234" s="88"/>
      <c r="W234" s="91"/>
    </row>
    <row r="235" spans="1:23" s="82" customFormat="1" ht="12.75" customHeight="1">
      <c r="A235" s="98" t="s">
        <v>3</v>
      </c>
      <c r="B235" s="172" t="s">
        <v>378</v>
      </c>
      <c r="C235" s="85"/>
      <c r="D235" s="86"/>
      <c r="F235" s="100"/>
      <c r="G235" s="93" t="s">
        <v>3</v>
      </c>
      <c r="H235" s="172" t="s">
        <v>459</v>
      </c>
      <c r="I235" s="96"/>
      <c r="J235" s="88"/>
      <c r="K235" s="91"/>
      <c r="L235" s="92"/>
      <c r="M235" s="98" t="s">
        <v>3</v>
      </c>
      <c r="N235" s="172" t="s">
        <v>491</v>
      </c>
      <c r="O235" s="85"/>
      <c r="P235" s="86"/>
      <c r="R235" s="100"/>
      <c r="S235" s="93" t="s">
        <v>3</v>
      </c>
      <c r="T235" s="172" t="s">
        <v>492</v>
      </c>
      <c r="U235" s="96"/>
      <c r="V235" s="88"/>
      <c r="W235" s="91"/>
    </row>
    <row r="236" spans="1:23" s="82" customFormat="1" ht="12.75" customHeight="1">
      <c r="A236" s="95" t="s">
        <v>4</v>
      </c>
      <c r="B236" s="172" t="s">
        <v>493</v>
      </c>
      <c r="C236" s="99"/>
      <c r="D236" s="86"/>
      <c r="F236" s="88"/>
      <c r="G236" s="87" t="s">
        <v>4</v>
      </c>
      <c r="H236" s="172" t="s">
        <v>461</v>
      </c>
      <c r="I236" s="173"/>
      <c r="J236" s="174" t="s">
        <v>142</v>
      </c>
      <c r="K236" s="175"/>
      <c r="L236" s="92"/>
      <c r="M236" s="95" t="s">
        <v>4</v>
      </c>
      <c r="N236" s="172" t="s">
        <v>494</v>
      </c>
      <c r="O236" s="99"/>
      <c r="P236" s="86"/>
      <c r="R236" s="88"/>
      <c r="S236" s="87" t="s">
        <v>4</v>
      </c>
      <c r="T236" s="172" t="s">
        <v>495</v>
      </c>
      <c r="U236" s="173"/>
      <c r="V236" s="174" t="s">
        <v>142</v>
      </c>
      <c r="W236" s="175"/>
    </row>
    <row r="237" spans="1:23" s="82" customFormat="1" ht="12.75" customHeight="1">
      <c r="A237" s="3"/>
      <c r="B237" s="99"/>
      <c r="C237" s="99"/>
      <c r="D237" s="86"/>
      <c r="E237" s="87" t="s">
        <v>1</v>
      </c>
      <c r="F237" s="171" t="s">
        <v>496</v>
      </c>
      <c r="H237" s="88"/>
      <c r="I237" s="176" t="s">
        <v>143</v>
      </c>
      <c r="J237" s="177" t="s">
        <v>497</v>
      </c>
      <c r="K237" s="175"/>
      <c r="L237" s="92"/>
      <c r="M237" s="3"/>
      <c r="N237" s="99"/>
      <c r="O237" s="99"/>
      <c r="P237" s="86"/>
      <c r="Q237" s="87" t="s">
        <v>1</v>
      </c>
      <c r="R237" s="171" t="s">
        <v>498</v>
      </c>
      <c r="T237" s="88"/>
      <c r="U237" s="176" t="s">
        <v>143</v>
      </c>
      <c r="V237" s="177" t="s">
        <v>499</v>
      </c>
      <c r="W237" s="175"/>
    </row>
    <row r="238" spans="1:23" s="82" customFormat="1" ht="12.75" customHeight="1">
      <c r="A238" s="84"/>
      <c r="B238" s="178" t="s">
        <v>144</v>
      </c>
      <c r="C238" s="85"/>
      <c r="D238" s="86"/>
      <c r="E238" s="93" t="s">
        <v>2</v>
      </c>
      <c r="F238" s="171" t="s">
        <v>332</v>
      </c>
      <c r="H238" s="88"/>
      <c r="I238" s="176" t="s">
        <v>139</v>
      </c>
      <c r="J238" s="179" t="s">
        <v>497</v>
      </c>
      <c r="K238" s="175"/>
      <c r="L238" s="92"/>
      <c r="M238" s="84"/>
      <c r="N238" s="178" t="s">
        <v>144</v>
      </c>
      <c r="O238" s="85"/>
      <c r="P238" s="86"/>
      <c r="Q238" s="93" t="s">
        <v>2</v>
      </c>
      <c r="R238" s="171" t="s">
        <v>500</v>
      </c>
      <c r="T238" s="88"/>
      <c r="U238" s="176" t="s">
        <v>139</v>
      </c>
      <c r="V238" s="179" t="s">
        <v>499</v>
      </c>
      <c r="W238" s="175"/>
    </row>
    <row r="239" spans="1:23" s="82" customFormat="1" ht="12.75" customHeight="1">
      <c r="A239" s="84"/>
      <c r="B239" s="148" t="s">
        <v>279</v>
      </c>
      <c r="C239" s="85"/>
      <c r="D239" s="86"/>
      <c r="E239" s="93" t="s">
        <v>3</v>
      </c>
      <c r="F239" s="171" t="s">
        <v>434</v>
      </c>
      <c r="H239" s="97"/>
      <c r="I239" s="176" t="s">
        <v>145</v>
      </c>
      <c r="J239" s="179" t="s">
        <v>501</v>
      </c>
      <c r="K239" s="175"/>
      <c r="L239" s="92"/>
      <c r="M239" s="84"/>
      <c r="N239" s="148" t="s">
        <v>502</v>
      </c>
      <c r="O239" s="85"/>
      <c r="P239" s="86"/>
      <c r="Q239" s="93" t="s">
        <v>3</v>
      </c>
      <c r="R239" s="171" t="s">
        <v>503</v>
      </c>
      <c r="T239" s="97"/>
      <c r="U239" s="176" t="s">
        <v>145</v>
      </c>
      <c r="V239" s="179" t="s">
        <v>504</v>
      </c>
      <c r="W239" s="175"/>
    </row>
    <row r="240" spans="1:23" s="82" customFormat="1" ht="12.75" customHeight="1">
      <c r="A240" s="101"/>
      <c r="B240" s="102"/>
      <c r="C240" s="102"/>
      <c r="D240" s="86"/>
      <c r="E240" s="87" t="s">
        <v>4</v>
      </c>
      <c r="F240" s="172" t="s">
        <v>505</v>
      </c>
      <c r="H240" s="102"/>
      <c r="I240" s="180" t="s">
        <v>146</v>
      </c>
      <c r="J240" s="179" t="s">
        <v>501</v>
      </c>
      <c r="K240" s="181"/>
      <c r="L240" s="103"/>
      <c r="M240" s="101"/>
      <c r="N240" s="102"/>
      <c r="O240" s="102"/>
      <c r="P240" s="86"/>
      <c r="Q240" s="87" t="s">
        <v>4</v>
      </c>
      <c r="R240" s="172" t="s">
        <v>305</v>
      </c>
      <c r="T240" s="102"/>
      <c r="U240" s="180" t="s">
        <v>146</v>
      </c>
      <c r="V240" s="179" t="s">
        <v>506</v>
      </c>
      <c r="W240" s="181"/>
    </row>
    <row r="241" spans="1:23" ht="4.5" customHeight="1">
      <c r="A241" s="30"/>
      <c r="B241" s="108"/>
      <c r="C241" s="31"/>
      <c r="D241" s="5"/>
      <c r="E241" s="32"/>
      <c r="F241" s="33"/>
      <c r="G241" s="34"/>
      <c r="H241" s="34"/>
      <c r="I241" s="31"/>
      <c r="J241" s="108"/>
      <c r="K241" s="35"/>
      <c r="M241" s="30"/>
      <c r="N241" s="108"/>
      <c r="O241" s="31"/>
      <c r="P241" s="5"/>
      <c r="Q241" s="32"/>
      <c r="R241" s="33"/>
      <c r="S241" s="34"/>
      <c r="T241" s="34"/>
      <c r="U241" s="31"/>
      <c r="V241" s="108"/>
      <c r="W241" s="35"/>
    </row>
    <row r="242" spans="1:23" ht="14.25" customHeight="1">
      <c r="A242" s="36"/>
      <c r="B242" s="109" t="s">
        <v>18</v>
      </c>
      <c r="C242" s="37"/>
      <c r="D242" s="38" t="s">
        <v>19</v>
      </c>
      <c r="E242" s="38" t="s">
        <v>20</v>
      </c>
      <c r="F242" s="38" t="s">
        <v>21</v>
      </c>
      <c r="G242" s="39" t="s">
        <v>22</v>
      </c>
      <c r="H242" s="40"/>
      <c r="I242" s="37" t="s">
        <v>23</v>
      </c>
      <c r="J242" s="109" t="s">
        <v>18</v>
      </c>
      <c r="K242" s="36" t="s">
        <v>24</v>
      </c>
      <c r="L242" s="13">
        <v>150</v>
      </c>
      <c r="M242" s="36"/>
      <c r="N242" s="109" t="s">
        <v>18</v>
      </c>
      <c r="O242" s="37"/>
      <c r="P242" s="38" t="s">
        <v>19</v>
      </c>
      <c r="Q242" s="38" t="s">
        <v>20</v>
      </c>
      <c r="R242" s="38" t="s">
        <v>21</v>
      </c>
      <c r="S242" s="39" t="s">
        <v>22</v>
      </c>
      <c r="T242" s="40"/>
      <c r="U242" s="37" t="s">
        <v>23</v>
      </c>
      <c r="V242" s="109" t="s">
        <v>18</v>
      </c>
      <c r="W242" s="36" t="s">
        <v>24</v>
      </c>
    </row>
    <row r="243" spans="1:23" ht="14.25" customHeight="1">
      <c r="A243" s="41" t="s">
        <v>24</v>
      </c>
      <c r="B243" s="110" t="s">
        <v>25</v>
      </c>
      <c r="C243" s="42" t="s">
        <v>26</v>
      </c>
      <c r="D243" s="43" t="s">
        <v>27</v>
      </c>
      <c r="E243" s="43" t="s">
        <v>28</v>
      </c>
      <c r="F243" s="43"/>
      <c r="G243" s="44" t="s">
        <v>26</v>
      </c>
      <c r="H243" s="44" t="s">
        <v>23</v>
      </c>
      <c r="I243" s="42"/>
      <c r="J243" s="110" t="s">
        <v>25</v>
      </c>
      <c r="K243" s="41"/>
      <c r="L243" s="13">
        <v>150</v>
      </c>
      <c r="M243" s="41" t="s">
        <v>24</v>
      </c>
      <c r="N243" s="110" t="s">
        <v>25</v>
      </c>
      <c r="O243" s="42" t="s">
        <v>26</v>
      </c>
      <c r="P243" s="43" t="s">
        <v>27</v>
      </c>
      <c r="Q243" s="43" t="s">
        <v>28</v>
      </c>
      <c r="R243" s="43"/>
      <c r="S243" s="44" t="s">
        <v>26</v>
      </c>
      <c r="T243" s="44" t="s">
        <v>23</v>
      </c>
      <c r="U243" s="42"/>
      <c r="V243" s="110" t="s">
        <v>25</v>
      </c>
      <c r="W243" s="41"/>
    </row>
    <row r="244" spans="1:23" ht="16.5" customHeight="1">
      <c r="A244" s="45">
        <v>0.25</v>
      </c>
      <c r="B244" s="182">
        <v>6</v>
      </c>
      <c r="C244" s="183">
        <v>3</v>
      </c>
      <c r="D244" s="184" t="s">
        <v>151</v>
      </c>
      <c r="E244" s="185" t="s">
        <v>143</v>
      </c>
      <c r="F244" s="186">
        <v>10</v>
      </c>
      <c r="G244" s="187">
        <v>420</v>
      </c>
      <c r="H244" s="187"/>
      <c r="I244" s="188">
        <v>12</v>
      </c>
      <c r="J244" s="189">
        <v>4</v>
      </c>
      <c r="K244" s="45">
        <v>-0.25</v>
      </c>
      <c r="L244" s="13"/>
      <c r="M244" s="45">
        <v>1</v>
      </c>
      <c r="N244" s="182">
        <v>7</v>
      </c>
      <c r="O244" s="183">
        <v>3</v>
      </c>
      <c r="P244" s="184" t="s">
        <v>148</v>
      </c>
      <c r="Q244" s="185" t="s">
        <v>143</v>
      </c>
      <c r="R244" s="186">
        <v>7</v>
      </c>
      <c r="S244" s="187">
        <v>90</v>
      </c>
      <c r="T244" s="187"/>
      <c r="U244" s="188">
        <v>12</v>
      </c>
      <c r="V244" s="189">
        <v>3</v>
      </c>
      <c r="W244" s="45">
        <v>-1</v>
      </c>
    </row>
    <row r="245" spans="1:23" ht="16.5" customHeight="1">
      <c r="A245" s="45">
        <v>-7.75</v>
      </c>
      <c r="B245" s="182">
        <v>0</v>
      </c>
      <c r="C245" s="183">
        <v>6</v>
      </c>
      <c r="D245" s="184" t="s">
        <v>160</v>
      </c>
      <c r="E245" s="185" t="s">
        <v>145</v>
      </c>
      <c r="F245" s="186">
        <v>7</v>
      </c>
      <c r="G245" s="187">
        <v>100</v>
      </c>
      <c r="H245" s="187"/>
      <c r="I245" s="188">
        <v>9</v>
      </c>
      <c r="J245" s="189">
        <v>10</v>
      </c>
      <c r="K245" s="45">
        <v>7.75</v>
      </c>
      <c r="L245" s="13"/>
      <c r="M245" s="45">
        <v>-6.15625</v>
      </c>
      <c r="N245" s="182">
        <v>0</v>
      </c>
      <c r="O245" s="183">
        <v>6</v>
      </c>
      <c r="P245" s="184" t="s">
        <v>148</v>
      </c>
      <c r="Q245" s="185" t="s">
        <v>143</v>
      </c>
      <c r="R245" s="186">
        <v>5</v>
      </c>
      <c r="S245" s="187"/>
      <c r="T245" s="187">
        <v>200</v>
      </c>
      <c r="U245" s="188">
        <v>9</v>
      </c>
      <c r="V245" s="189">
        <v>10</v>
      </c>
      <c r="W245" s="45">
        <v>6.15625</v>
      </c>
    </row>
    <row r="246" spans="1:23" ht="16.5" customHeight="1">
      <c r="A246" s="45">
        <v>0.25</v>
      </c>
      <c r="B246" s="182">
        <v>6</v>
      </c>
      <c r="C246" s="183">
        <v>4</v>
      </c>
      <c r="D246" s="184" t="s">
        <v>151</v>
      </c>
      <c r="E246" s="185" t="s">
        <v>139</v>
      </c>
      <c r="F246" s="186">
        <v>10</v>
      </c>
      <c r="G246" s="187">
        <v>420</v>
      </c>
      <c r="H246" s="187"/>
      <c r="I246" s="188">
        <v>8</v>
      </c>
      <c r="J246" s="189">
        <v>4</v>
      </c>
      <c r="K246" s="45">
        <v>-0.25</v>
      </c>
      <c r="L246" s="13"/>
      <c r="M246" s="45">
        <v>1</v>
      </c>
      <c r="N246" s="182">
        <v>7</v>
      </c>
      <c r="O246" s="183">
        <v>4</v>
      </c>
      <c r="P246" s="184" t="s">
        <v>148</v>
      </c>
      <c r="Q246" s="185" t="s">
        <v>143</v>
      </c>
      <c r="R246" s="186">
        <v>7</v>
      </c>
      <c r="S246" s="187">
        <v>90</v>
      </c>
      <c r="T246" s="187"/>
      <c r="U246" s="188">
        <v>8</v>
      </c>
      <c r="V246" s="189">
        <v>3</v>
      </c>
      <c r="W246" s="45">
        <v>-1</v>
      </c>
    </row>
    <row r="247" spans="1:23" ht="16.5" customHeight="1">
      <c r="A247" s="45">
        <v>0.25</v>
      </c>
      <c r="B247" s="182">
        <v>6</v>
      </c>
      <c r="C247" s="183">
        <v>2</v>
      </c>
      <c r="D247" s="184" t="s">
        <v>151</v>
      </c>
      <c r="E247" s="185" t="s">
        <v>139</v>
      </c>
      <c r="F247" s="186">
        <v>10</v>
      </c>
      <c r="G247" s="187">
        <v>420</v>
      </c>
      <c r="H247" s="187"/>
      <c r="I247" s="188">
        <v>10</v>
      </c>
      <c r="J247" s="189">
        <v>4</v>
      </c>
      <c r="K247" s="45">
        <v>-0.25</v>
      </c>
      <c r="L247" s="13"/>
      <c r="M247" s="45">
        <v>-3.96875</v>
      </c>
      <c r="N247" s="182">
        <v>2</v>
      </c>
      <c r="O247" s="183">
        <v>2</v>
      </c>
      <c r="P247" s="190" t="s">
        <v>148</v>
      </c>
      <c r="Q247" s="185" t="s">
        <v>143</v>
      </c>
      <c r="R247" s="186">
        <v>6</v>
      </c>
      <c r="S247" s="187"/>
      <c r="T247" s="187">
        <v>100</v>
      </c>
      <c r="U247" s="188">
        <v>10</v>
      </c>
      <c r="V247" s="189">
        <v>8</v>
      </c>
      <c r="W247" s="45">
        <v>3.96875</v>
      </c>
    </row>
    <row r="248" spans="1:23" ht="16.5" customHeight="1">
      <c r="A248" s="45">
        <v>0.25</v>
      </c>
      <c r="B248" s="182">
        <v>6</v>
      </c>
      <c r="C248" s="183">
        <v>5</v>
      </c>
      <c r="D248" s="184" t="s">
        <v>151</v>
      </c>
      <c r="E248" s="185" t="s">
        <v>143</v>
      </c>
      <c r="F248" s="186">
        <v>10</v>
      </c>
      <c r="G248" s="187">
        <v>420</v>
      </c>
      <c r="H248" s="187"/>
      <c r="I248" s="188">
        <v>7</v>
      </c>
      <c r="J248" s="189">
        <v>4</v>
      </c>
      <c r="K248" s="45">
        <v>-0.25</v>
      </c>
      <c r="L248" s="13"/>
      <c r="M248" s="45">
        <v>1</v>
      </c>
      <c r="N248" s="182">
        <v>7</v>
      </c>
      <c r="O248" s="183">
        <v>5</v>
      </c>
      <c r="P248" s="184" t="s">
        <v>148</v>
      </c>
      <c r="Q248" s="185" t="s">
        <v>143</v>
      </c>
      <c r="R248" s="186">
        <v>7</v>
      </c>
      <c r="S248" s="187">
        <v>90</v>
      </c>
      <c r="T248" s="187"/>
      <c r="U248" s="188">
        <v>7</v>
      </c>
      <c r="V248" s="189">
        <v>3</v>
      </c>
      <c r="W248" s="45">
        <v>-1</v>
      </c>
    </row>
    <row r="249" spans="1:23" ht="16.5" customHeight="1">
      <c r="A249" s="45">
        <v>0.25</v>
      </c>
      <c r="B249" s="182">
        <v>6</v>
      </c>
      <c r="C249" s="183">
        <v>1</v>
      </c>
      <c r="D249" s="184" t="s">
        <v>151</v>
      </c>
      <c r="E249" s="185" t="s">
        <v>143</v>
      </c>
      <c r="F249" s="186">
        <v>10</v>
      </c>
      <c r="G249" s="187">
        <v>420</v>
      </c>
      <c r="H249" s="187"/>
      <c r="I249" s="188">
        <v>11</v>
      </c>
      <c r="J249" s="189">
        <v>4</v>
      </c>
      <c r="K249" s="45">
        <v>-0.25</v>
      </c>
      <c r="L249" s="13"/>
      <c r="M249" s="45">
        <v>1</v>
      </c>
      <c r="N249" s="182">
        <v>7</v>
      </c>
      <c r="O249" s="183">
        <v>1</v>
      </c>
      <c r="P249" s="190" t="s">
        <v>148</v>
      </c>
      <c r="Q249" s="185" t="s">
        <v>143</v>
      </c>
      <c r="R249" s="186">
        <v>7</v>
      </c>
      <c r="S249" s="187">
        <v>90</v>
      </c>
      <c r="T249" s="187"/>
      <c r="U249" s="188">
        <v>11</v>
      </c>
      <c r="V249" s="189">
        <v>3</v>
      </c>
      <c r="W249" s="45">
        <v>-1</v>
      </c>
    </row>
    <row r="250" spans="14:22" ht="12.75">
      <c r="N250" s="14"/>
      <c r="O250" s="14"/>
      <c r="U250" s="14"/>
      <c r="V250" s="14"/>
    </row>
  </sheetData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11"/>
  <dimension ref="A1:E64"/>
  <sheetViews>
    <sheetView showGridLines="0" zoomScale="97" zoomScaleNormal="97" workbookViewId="0" topLeftCell="A1">
      <selection activeCell="A1" sqref="A1"/>
    </sheetView>
  </sheetViews>
  <sheetFormatPr defaultColWidth="9.00390625" defaultRowHeight="12"/>
  <cols>
    <col min="1" max="1" width="5.875" style="80" customWidth="1"/>
    <col min="2" max="2" width="16.75390625" style="80" customWidth="1"/>
    <col min="3" max="3" width="11.75390625" style="143" customWidth="1"/>
    <col min="4" max="4" width="9.125" style="79" customWidth="1"/>
    <col min="5" max="16384" width="9.125" style="69" customWidth="1"/>
  </cols>
  <sheetData>
    <row r="1" spans="1:4" ht="12.75">
      <c r="A1" s="67"/>
      <c r="B1" s="71" t="s">
        <v>94</v>
      </c>
      <c r="D1" s="68"/>
    </row>
    <row r="2" spans="1:4" ht="15" customHeight="1">
      <c r="A2" s="70"/>
      <c r="B2" s="71"/>
      <c r="C2" s="144"/>
      <c r="D2" s="68"/>
    </row>
    <row r="3" spans="1:4" ht="24.75" customHeight="1">
      <c r="A3" s="72" t="s">
        <v>55</v>
      </c>
      <c r="B3" s="73" t="s">
        <v>60</v>
      </c>
      <c r="C3" s="145" t="s">
        <v>57</v>
      </c>
      <c r="D3" s="69"/>
    </row>
    <row r="4" spans="1:5" s="76" customFormat="1" ht="12.75">
      <c r="A4" s="74">
        <v>1</v>
      </c>
      <c r="B4" s="78" t="s">
        <v>70</v>
      </c>
      <c r="C4" s="146">
        <v>-0.5</v>
      </c>
      <c r="E4" s="75"/>
    </row>
    <row r="5" spans="1:5" s="76" customFormat="1" ht="12.75">
      <c r="A5" s="74">
        <v>2</v>
      </c>
      <c r="B5" s="78" t="s">
        <v>49</v>
      </c>
      <c r="C5" s="143">
        <v>1</v>
      </c>
      <c r="E5" s="75"/>
    </row>
    <row r="6" spans="1:5" s="76" customFormat="1" ht="12.75">
      <c r="A6" s="74">
        <v>3</v>
      </c>
      <c r="B6" s="78" t="s">
        <v>95</v>
      </c>
      <c r="C6" s="143">
        <v>2</v>
      </c>
      <c r="E6" s="75"/>
    </row>
    <row r="7" spans="1:5" s="76" customFormat="1" ht="12.75">
      <c r="A7" s="74">
        <v>4</v>
      </c>
      <c r="B7" s="74" t="s">
        <v>78</v>
      </c>
      <c r="C7" s="146">
        <v>-1</v>
      </c>
      <c r="E7" s="77"/>
    </row>
    <row r="8" spans="1:5" s="76" customFormat="1" ht="12.75">
      <c r="A8" s="74">
        <v>5</v>
      </c>
      <c r="B8" s="78" t="s">
        <v>50</v>
      </c>
      <c r="C8" s="143">
        <v>0</v>
      </c>
      <c r="E8" s="77"/>
    </row>
    <row r="9" spans="1:5" s="76" customFormat="1" ht="12.75">
      <c r="A9" s="74">
        <v>6</v>
      </c>
      <c r="B9" s="74" t="s">
        <v>77</v>
      </c>
      <c r="C9" s="146">
        <v>-1.5</v>
      </c>
      <c r="E9" s="75"/>
    </row>
    <row r="10" spans="1:5" s="76" customFormat="1" ht="12.75">
      <c r="A10" s="74">
        <v>7</v>
      </c>
      <c r="B10" s="78" t="s">
        <v>0</v>
      </c>
      <c r="C10" s="143">
        <v>0</v>
      </c>
      <c r="E10" s="75"/>
    </row>
    <row r="11" spans="1:5" s="76" customFormat="1" ht="12.75">
      <c r="A11" s="74">
        <v>8</v>
      </c>
      <c r="B11" s="78" t="s">
        <v>71</v>
      </c>
      <c r="C11" s="146">
        <v>-1.5</v>
      </c>
      <c r="E11" s="75"/>
    </row>
    <row r="12" spans="1:5" s="76" customFormat="1" ht="12.75">
      <c r="A12" s="74">
        <v>9</v>
      </c>
      <c r="B12" s="74" t="s">
        <v>85</v>
      </c>
      <c r="C12" s="146">
        <v>2</v>
      </c>
      <c r="E12" s="77"/>
    </row>
    <row r="13" spans="1:5" s="76" customFormat="1" ht="12.75">
      <c r="A13" s="74">
        <v>10</v>
      </c>
      <c r="B13" s="78" t="s">
        <v>72</v>
      </c>
      <c r="C13" s="146">
        <v>2</v>
      </c>
      <c r="E13" s="77"/>
    </row>
    <row r="14" spans="1:5" s="76" customFormat="1" ht="12.75">
      <c r="A14" s="74">
        <v>11</v>
      </c>
      <c r="B14" s="78" t="s">
        <v>96</v>
      </c>
      <c r="C14" s="143">
        <v>3</v>
      </c>
      <c r="E14" s="77"/>
    </row>
    <row r="15" spans="1:5" s="76" customFormat="1" ht="12.75">
      <c r="A15" s="74">
        <v>12</v>
      </c>
      <c r="B15" s="78" t="s">
        <v>59</v>
      </c>
      <c r="C15" s="143">
        <v>1</v>
      </c>
      <c r="E15" s="75"/>
    </row>
    <row r="16" spans="1:5" s="76" customFormat="1" ht="12.75">
      <c r="A16" s="74">
        <v>13</v>
      </c>
      <c r="B16" s="78" t="s">
        <v>97</v>
      </c>
      <c r="C16" s="143">
        <v>1</v>
      </c>
      <c r="E16" s="77"/>
    </row>
    <row r="17" spans="1:5" s="76" customFormat="1" ht="12.75">
      <c r="A17" s="74">
        <v>14</v>
      </c>
      <c r="B17" s="78" t="s">
        <v>98</v>
      </c>
      <c r="C17" s="143">
        <v>1</v>
      </c>
      <c r="E17" s="75"/>
    </row>
    <row r="18" spans="1:5" s="76" customFormat="1" ht="12.75">
      <c r="A18" s="74">
        <v>15</v>
      </c>
      <c r="B18" s="74" t="s">
        <v>83</v>
      </c>
      <c r="C18" s="146">
        <v>2</v>
      </c>
      <c r="E18" s="75"/>
    </row>
    <row r="19" spans="1:5" s="76" customFormat="1" ht="12.75">
      <c r="A19" s="74">
        <v>16</v>
      </c>
      <c r="B19" s="78" t="s">
        <v>84</v>
      </c>
      <c r="C19" s="143">
        <v>1</v>
      </c>
      <c r="E19" s="77"/>
    </row>
    <row r="20" spans="1:5" ht="12.75">
      <c r="A20" s="74">
        <v>17</v>
      </c>
      <c r="B20" s="78" t="s">
        <v>75</v>
      </c>
      <c r="C20" s="143">
        <v>4</v>
      </c>
      <c r="D20" s="69"/>
      <c r="E20" s="75"/>
    </row>
    <row r="21" spans="1:5" ht="12.75">
      <c r="A21" s="74">
        <v>18</v>
      </c>
      <c r="B21" s="78" t="s">
        <v>81</v>
      </c>
      <c r="C21" s="143">
        <v>2</v>
      </c>
      <c r="D21" s="69"/>
      <c r="E21" s="75"/>
    </row>
    <row r="22" spans="1:5" ht="12.75">
      <c r="A22" s="74">
        <v>19</v>
      </c>
      <c r="B22" s="78" t="s">
        <v>99</v>
      </c>
      <c r="C22" s="143">
        <v>0.5</v>
      </c>
      <c r="D22" s="69"/>
      <c r="E22" s="77"/>
    </row>
    <row r="23" spans="1:5" ht="12.75">
      <c r="A23" s="74">
        <v>20</v>
      </c>
      <c r="B23" s="78" t="s">
        <v>76</v>
      </c>
      <c r="C23" s="143">
        <v>2</v>
      </c>
      <c r="D23" s="69"/>
      <c r="E23" s="75"/>
    </row>
    <row r="24" spans="1:5" ht="12.75">
      <c r="A24" s="74">
        <v>21</v>
      </c>
      <c r="B24" s="74" t="s">
        <v>52</v>
      </c>
      <c r="C24" s="146">
        <v>2</v>
      </c>
      <c r="D24" s="69"/>
      <c r="E24" s="77"/>
    </row>
    <row r="25" spans="1:5" ht="12.75">
      <c r="A25" s="74">
        <v>22</v>
      </c>
      <c r="B25" s="78" t="s">
        <v>53</v>
      </c>
      <c r="C25" s="143">
        <v>2</v>
      </c>
      <c r="D25" s="69"/>
      <c r="E25" s="75"/>
    </row>
    <row r="26" spans="1:5" ht="12.75">
      <c r="A26" s="74">
        <v>23</v>
      </c>
      <c r="B26" s="74" t="s">
        <v>82</v>
      </c>
      <c r="C26" s="146">
        <v>3</v>
      </c>
      <c r="D26" s="69"/>
      <c r="E26" s="77"/>
    </row>
    <row r="27" spans="1:5" ht="12.75">
      <c r="A27" s="74">
        <v>24</v>
      </c>
      <c r="B27" s="74" t="s">
        <v>51</v>
      </c>
      <c r="C27" s="143">
        <v>0</v>
      </c>
      <c r="D27" s="69"/>
      <c r="E27" s="77"/>
    </row>
    <row r="28" spans="1:5" ht="12.75">
      <c r="A28" s="74">
        <v>25</v>
      </c>
      <c r="B28" s="74" t="s">
        <v>100</v>
      </c>
      <c r="C28" s="143">
        <v>1</v>
      </c>
      <c r="D28" s="69"/>
      <c r="E28" s="77"/>
    </row>
    <row r="29" spans="1:5" ht="12.75">
      <c r="A29" s="74">
        <v>26</v>
      </c>
      <c r="B29" s="78" t="s">
        <v>101</v>
      </c>
      <c r="C29" s="155">
        <v>2</v>
      </c>
      <c r="D29" s="69"/>
      <c r="E29" s="77"/>
    </row>
    <row r="30" spans="1:5" ht="12.75">
      <c r="A30" s="74">
        <v>27</v>
      </c>
      <c r="B30" s="78" t="s">
        <v>80</v>
      </c>
      <c r="C30" s="156">
        <v>5</v>
      </c>
      <c r="D30" s="69"/>
      <c r="E30" s="75"/>
    </row>
    <row r="31" spans="1:5" ht="12.75">
      <c r="A31" s="74">
        <v>28</v>
      </c>
      <c r="B31" s="74" t="s">
        <v>102</v>
      </c>
      <c r="C31" s="157">
        <v>4</v>
      </c>
      <c r="D31" s="69"/>
      <c r="E31" s="75"/>
    </row>
    <row r="32" spans="1:5" ht="12.75">
      <c r="A32" s="74">
        <v>29</v>
      </c>
      <c r="B32" s="78" t="s">
        <v>48</v>
      </c>
      <c r="C32" s="143">
        <v>2</v>
      </c>
      <c r="D32" s="69"/>
      <c r="E32" s="77"/>
    </row>
    <row r="33" spans="1:5" ht="12.75">
      <c r="A33" s="74">
        <v>30</v>
      </c>
      <c r="B33" s="78" t="s">
        <v>103</v>
      </c>
      <c r="C33" s="143">
        <v>4</v>
      </c>
      <c r="D33" s="69"/>
      <c r="E33" s="77"/>
    </row>
    <row r="34" spans="1:5" ht="12.75">
      <c r="A34" s="74">
        <v>31</v>
      </c>
      <c r="B34" s="78" t="s">
        <v>104</v>
      </c>
      <c r="C34" s="143">
        <v>4</v>
      </c>
      <c r="D34" s="69"/>
      <c r="E34" s="77"/>
    </row>
    <row r="35" spans="1:5" ht="12.75">
      <c r="A35" s="74">
        <v>32</v>
      </c>
      <c r="B35" s="74" t="s">
        <v>105</v>
      </c>
      <c r="C35" s="146">
        <v>3</v>
      </c>
      <c r="D35" s="69"/>
      <c r="E35" s="75"/>
    </row>
    <row r="36" spans="1:3" ht="12.75">
      <c r="A36" s="74">
        <v>33</v>
      </c>
      <c r="B36" s="74" t="s">
        <v>106</v>
      </c>
      <c r="C36" s="158">
        <v>3</v>
      </c>
    </row>
    <row r="37" spans="1:3" ht="12.75">
      <c r="A37" s="74">
        <v>34</v>
      </c>
      <c r="B37" s="74" t="s">
        <v>107</v>
      </c>
      <c r="C37" s="158">
        <v>2</v>
      </c>
    </row>
    <row r="38" spans="1:3" ht="12.75">
      <c r="A38" s="74">
        <v>35</v>
      </c>
      <c r="B38" s="74" t="s">
        <v>108</v>
      </c>
      <c r="C38" s="158">
        <v>5</v>
      </c>
    </row>
    <row r="39" spans="1:3" ht="12.75">
      <c r="A39" s="74">
        <v>36</v>
      </c>
      <c r="B39" s="74" t="s">
        <v>109</v>
      </c>
      <c r="C39" s="158">
        <v>4</v>
      </c>
    </row>
    <row r="40" spans="1:3" ht="12.75">
      <c r="A40" s="74">
        <v>37</v>
      </c>
      <c r="B40" s="74" t="s">
        <v>110</v>
      </c>
      <c r="C40" s="158">
        <v>5</v>
      </c>
    </row>
    <row r="41" spans="1:3" ht="12.75">
      <c r="A41" s="74">
        <v>38</v>
      </c>
      <c r="B41" s="74" t="s">
        <v>111</v>
      </c>
      <c r="C41" s="158">
        <v>5</v>
      </c>
    </row>
    <row r="42" spans="1:3" ht="12.75">
      <c r="A42" s="74">
        <v>39</v>
      </c>
      <c r="B42" s="74" t="s">
        <v>112</v>
      </c>
      <c r="C42" s="158">
        <v>5</v>
      </c>
    </row>
    <row r="43" spans="1:3" ht="12.75">
      <c r="A43" s="74">
        <v>40</v>
      </c>
      <c r="B43" s="74" t="s">
        <v>113</v>
      </c>
      <c r="C43" s="158">
        <v>3</v>
      </c>
    </row>
    <row r="44" spans="1:3" ht="12.75">
      <c r="A44" s="74">
        <v>41</v>
      </c>
      <c r="B44" s="74" t="s">
        <v>114</v>
      </c>
      <c r="C44" s="158">
        <v>5</v>
      </c>
    </row>
    <row r="45" spans="1:3" ht="12.75">
      <c r="A45" s="74">
        <v>42</v>
      </c>
      <c r="B45" s="74" t="s">
        <v>115</v>
      </c>
      <c r="C45" s="158">
        <v>3</v>
      </c>
    </row>
    <row r="46" spans="1:3" ht="12.75">
      <c r="A46" s="74">
        <v>43</v>
      </c>
      <c r="B46" s="74" t="s">
        <v>116</v>
      </c>
      <c r="C46" s="158">
        <v>-2</v>
      </c>
    </row>
    <row r="47" spans="1:3" ht="12.75">
      <c r="A47" s="74">
        <v>44</v>
      </c>
      <c r="B47" s="74" t="s">
        <v>117</v>
      </c>
      <c r="C47" s="158">
        <v>5</v>
      </c>
    </row>
    <row r="48" spans="1:3" ht="12.75">
      <c r="A48" s="74">
        <v>45</v>
      </c>
      <c r="B48" s="74" t="s">
        <v>118</v>
      </c>
      <c r="C48" s="158">
        <v>5</v>
      </c>
    </row>
    <row r="49" spans="1:3" ht="12.75">
      <c r="A49" s="74">
        <v>46</v>
      </c>
      <c r="B49" s="74" t="s">
        <v>119</v>
      </c>
      <c r="C49" s="158">
        <v>4</v>
      </c>
    </row>
    <row r="50" spans="1:3" ht="12.75">
      <c r="A50" s="74">
        <v>47</v>
      </c>
      <c r="B50" s="74" t="s">
        <v>120</v>
      </c>
      <c r="C50" s="158">
        <v>4</v>
      </c>
    </row>
    <row r="51" spans="1:3" ht="12.75">
      <c r="A51" s="74">
        <v>48</v>
      </c>
      <c r="B51" s="74" t="s">
        <v>121</v>
      </c>
      <c r="C51" s="158">
        <v>5</v>
      </c>
    </row>
    <row r="52" spans="1:3" ht="12.75">
      <c r="A52" s="74">
        <v>49</v>
      </c>
      <c r="B52" s="74" t="s">
        <v>122</v>
      </c>
      <c r="C52" s="158">
        <v>5</v>
      </c>
    </row>
    <row r="53" spans="1:3" ht="12.75">
      <c r="A53" s="74">
        <v>50</v>
      </c>
      <c r="B53" s="74" t="s">
        <v>123</v>
      </c>
      <c r="C53" s="158">
        <v>5</v>
      </c>
    </row>
    <row r="54" spans="1:3" ht="12.75">
      <c r="A54" s="74">
        <v>51</v>
      </c>
      <c r="B54" s="74" t="s">
        <v>124</v>
      </c>
      <c r="C54" s="158">
        <v>5</v>
      </c>
    </row>
    <row r="55" spans="1:3" ht="12.75">
      <c r="A55" s="74">
        <v>52</v>
      </c>
      <c r="B55" s="74" t="s">
        <v>125</v>
      </c>
      <c r="C55" s="158">
        <v>5</v>
      </c>
    </row>
    <row r="56" spans="1:3" ht="12.75">
      <c r="A56" s="74">
        <v>53</v>
      </c>
      <c r="B56" s="74" t="s">
        <v>126</v>
      </c>
      <c r="C56" s="158">
        <v>5</v>
      </c>
    </row>
    <row r="57" spans="1:3" ht="12.75">
      <c r="A57" s="74">
        <v>54</v>
      </c>
      <c r="B57" s="74" t="s">
        <v>127</v>
      </c>
      <c r="C57" s="158">
        <v>0.5</v>
      </c>
    </row>
    <row r="58" spans="1:3" ht="12.75">
      <c r="A58" s="74">
        <v>55</v>
      </c>
      <c r="B58" s="74" t="s">
        <v>128</v>
      </c>
      <c r="C58" s="158">
        <v>3</v>
      </c>
    </row>
    <row r="59" spans="1:3" ht="12.75">
      <c r="A59" s="74">
        <v>56</v>
      </c>
      <c r="B59" s="74" t="s">
        <v>129</v>
      </c>
      <c r="C59" s="158">
        <v>5</v>
      </c>
    </row>
    <row r="60" spans="1:3" ht="12.75">
      <c r="A60" s="74">
        <v>57</v>
      </c>
      <c r="B60" s="74" t="s">
        <v>130</v>
      </c>
      <c r="C60" s="158">
        <v>4</v>
      </c>
    </row>
    <row r="61" spans="1:3" ht="12.75">
      <c r="A61" s="74">
        <v>58</v>
      </c>
      <c r="B61" s="74" t="s">
        <v>131</v>
      </c>
      <c r="C61" s="158">
        <v>5</v>
      </c>
    </row>
    <row r="62" spans="1:3" ht="12.75">
      <c r="A62" s="74">
        <v>59</v>
      </c>
      <c r="B62" s="74" t="s">
        <v>132</v>
      </c>
      <c r="C62" s="158">
        <v>5</v>
      </c>
    </row>
    <row r="63" spans="1:3" ht="12.75">
      <c r="A63" s="74">
        <v>60</v>
      </c>
      <c r="B63" s="78" t="s">
        <v>133</v>
      </c>
      <c r="C63" s="143">
        <v>5</v>
      </c>
    </row>
    <row r="64" spans="1:3" ht="12.75">
      <c r="A64" s="74">
        <v>61</v>
      </c>
      <c r="B64" s="78" t="s">
        <v>134</v>
      </c>
      <c r="C64" s="143">
        <v>5</v>
      </c>
    </row>
  </sheetData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2005-12-06T09:57:05Z</cp:lastPrinted>
  <dcterms:created xsi:type="dcterms:W3CDTF">2002-10-30T10:24:39Z</dcterms:created>
  <dcterms:modified xsi:type="dcterms:W3CDTF">2013-12-10T20:21:09Z</dcterms:modified>
  <cp:category/>
  <cp:version/>
  <cp:contentType/>
  <cp:contentStatus/>
</cp:coreProperties>
</file>