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Гандикап" sheetId="2" r:id="rId2"/>
    <sheet name="Расклады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<sst xmlns="http://schemas.openxmlformats.org/spreadsheetml/2006/main" count="1632" uniqueCount="471">
  <si>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</si>
  <si>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</si>
  <si>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</si>
  <si>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</si>
  <si>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</si>
  <si>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</si>
  <si>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</si>
  <si>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</si>
  <si>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</si>
  <si>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</si>
  <si>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</si>
  <si>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</si>
  <si>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</si>
  <si>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</si>
  <si>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</si>
  <si>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</si>
  <si>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</si>
  <si>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</si>
  <si>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</si>
  <si>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</si>
  <si>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</si>
  <si>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</si>
  <si>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</si>
  <si>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</si>
  <si>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</si>
  <si>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</si>
  <si>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</si>
  <si>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</si>
  <si>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</si>
  <si>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</si>
  <si>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</si>
  <si>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</si>
  <si>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</si>
  <si>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</si>
  <si>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</si>
  <si>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</si>
  <si>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</si>
  <si>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</si>
  <si>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</si>
  <si>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</si>
  <si>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</si>
  <si>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</si>
  <si>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</si>
  <si>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</si>
  <si>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</si>
  <si>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</si>
  <si>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</si>
  <si>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</si>
  <si>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♠</t>
  </si>
  <si>
    <t>♥</t>
  </si>
  <si>
    <t>♦</t>
  </si>
  <si>
    <t>♣</t>
  </si>
  <si>
    <t>N</t>
  </si>
  <si>
    <t>W</t>
  </si>
  <si>
    <t>E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</si>
  <si>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</si>
  <si>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</si>
  <si>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</si>
  <si>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</si>
  <si>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19</t>
  </si>
  <si>
    <t>20</t>
  </si>
  <si>
    <t>пары</t>
  </si>
  <si>
    <t>нечет</t>
  </si>
  <si>
    <t>чет</t>
  </si>
  <si>
    <t>кол.сдач</t>
  </si>
  <si>
    <t>Гандикап</t>
  </si>
  <si>
    <t>За сдачу</t>
  </si>
  <si>
    <t>За сдачи</t>
  </si>
  <si>
    <t>Пора</t>
  </si>
  <si>
    <t>Соперник</t>
  </si>
  <si>
    <t>% (max)</t>
  </si>
  <si>
    <t>VP</t>
  </si>
  <si>
    <t>21</t>
  </si>
  <si>
    <t>Васильев Ю.В.</t>
  </si>
  <si>
    <t>Соболев М.В.</t>
  </si>
  <si>
    <t>Черняк Е.В.</t>
  </si>
  <si>
    <t>Сидоров А.Ю.</t>
  </si>
  <si>
    <t>Аушев П.С.</t>
  </si>
  <si>
    <t>Жевелев С.Н.</t>
  </si>
  <si>
    <t>Романова А.А.</t>
  </si>
  <si>
    <t>Шепеленко Е.А.</t>
  </si>
  <si>
    <t>Бакал М.Э.</t>
  </si>
  <si>
    <t>Приведенцев А.Ю.</t>
  </si>
  <si>
    <t>Жук И.В.</t>
  </si>
  <si>
    <t>Обыденов А.Е.</t>
  </si>
  <si>
    <t>Лотошников В.В.</t>
  </si>
  <si>
    <t>Савинов Е.А.</t>
  </si>
  <si>
    <t>Красинская В.Б.</t>
  </si>
  <si>
    <t>Хазанов С.Х.</t>
  </si>
  <si>
    <t>08 мая 2018г.</t>
  </si>
  <si>
    <t>3NT</t>
  </si>
  <si>
    <r>
      <t>4</t>
    </r>
    <r>
      <rPr>
        <sz val="10"/>
        <color indexed="10"/>
        <rFont val="Arial Cyr"/>
        <family val="2"/>
      </rPr>
      <t>♥</t>
    </r>
  </si>
  <si>
    <r>
      <t>6</t>
    </r>
    <r>
      <rPr>
        <sz val="10"/>
        <color indexed="10"/>
        <rFont val="Arial Cyr"/>
        <family val="2"/>
      </rPr>
      <t>♥</t>
    </r>
  </si>
  <si>
    <t>6NT</t>
  </si>
  <si>
    <t>4♣к</t>
  </si>
  <si>
    <t>6♠</t>
  </si>
  <si>
    <t>5♠</t>
  </si>
  <si>
    <t>2NT</t>
  </si>
  <si>
    <r>
      <t>2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</si>
  <si>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</si>
  <si>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t>6♣</t>
  </si>
  <si>
    <t>4♠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</si>
  <si>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</si>
  <si>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1</t>
    </r>
    <r>
      <rPr>
        <sz val="10"/>
        <color indexed="10"/>
        <rFont val="Arial Cyr"/>
        <family val="2"/>
      </rPr>
      <t>♥</t>
    </r>
  </si>
  <si>
    <t>1NT</t>
  </si>
  <si>
    <t>2♣</t>
  </si>
  <si>
    <t>3♣</t>
  </si>
  <si>
    <t>3♠к</t>
  </si>
  <si>
    <t>4NT</t>
  </si>
  <si>
    <t>5♣к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</si>
  <si>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</si>
  <si>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4♣</t>
  </si>
  <si>
    <t>2♠к</t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</si>
  <si>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</si>
  <si>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♦</t>
    </r>
  </si>
  <si>
    <r>
      <t>6</t>
    </r>
    <r>
      <rPr>
        <sz val="10"/>
        <color indexed="10"/>
        <rFont val="Arial Cyr"/>
        <family val="2"/>
      </rPr>
      <t>♦</t>
    </r>
  </si>
  <si>
    <t>=</t>
  </si>
  <si>
    <t>Сессия 6  с системой подсчета "Паттон"</t>
  </si>
  <si>
    <t>К1062</t>
  </si>
  <si>
    <t>В2</t>
  </si>
  <si>
    <t>4</t>
  </si>
  <si>
    <t>ТД9832</t>
  </si>
  <si>
    <t>ДВ5</t>
  </si>
  <si>
    <t>Д4</t>
  </si>
  <si>
    <t>В10853</t>
  </si>
  <si>
    <t>В104</t>
  </si>
  <si>
    <t>Т94</t>
  </si>
  <si>
    <t>ТК10987</t>
  </si>
  <si>
    <t>Т762</t>
  </si>
  <si>
    <t>873</t>
  </si>
  <si>
    <t>653</t>
  </si>
  <si>
    <t>КД9</t>
  </si>
  <si>
    <t>К765</t>
  </si>
  <si>
    <t>62</t>
  </si>
  <si>
    <t>ТК1076</t>
  </si>
  <si>
    <t>В92</t>
  </si>
  <si>
    <t>ДВ8</t>
  </si>
  <si>
    <t>ДВ98</t>
  </si>
  <si>
    <t>952</t>
  </si>
  <si>
    <t>1087</t>
  </si>
  <si>
    <t>Т72</t>
  </si>
  <si>
    <t>ТК107543</t>
  </si>
  <si>
    <t>ТКД4</t>
  </si>
  <si>
    <t>К10</t>
  </si>
  <si>
    <t>ДВ843</t>
  </si>
  <si>
    <t>96543</t>
  </si>
  <si>
    <t>532</t>
  </si>
  <si>
    <t>В74</t>
  </si>
  <si>
    <t>КВ6</t>
  </si>
  <si>
    <t>Д1082</t>
  </si>
  <si>
    <t>Д6</t>
  </si>
  <si>
    <t>К632</t>
  </si>
  <si>
    <t>32</t>
  </si>
  <si>
    <t>ТКВ65</t>
  </si>
  <si>
    <t>В1087</t>
  </si>
  <si>
    <t>Д95</t>
  </si>
  <si>
    <t>Т1074</t>
  </si>
  <si>
    <t>93</t>
  </si>
  <si>
    <t>ТК94</t>
  </si>
  <si>
    <t>Т108</t>
  </si>
  <si>
    <t>Д985</t>
  </si>
  <si>
    <t>74</t>
  </si>
  <si>
    <t>КВ76</t>
  </si>
  <si>
    <t>К752</t>
  </si>
  <si>
    <t>8</t>
  </si>
  <si>
    <t>КВ98</t>
  </si>
  <si>
    <t>Т1082</t>
  </si>
  <si>
    <t>Д84</t>
  </si>
  <si>
    <t>96</t>
  </si>
  <si>
    <t>Д1076</t>
  </si>
  <si>
    <t>954</t>
  </si>
  <si>
    <t>В106</t>
  </si>
  <si>
    <t>ТВ1074</t>
  </si>
  <si>
    <t>52</t>
  </si>
  <si>
    <t>Д3</t>
  </si>
  <si>
    <t>Т93</t>
  </si>
  <si>
    <t>КД532</t>
  </si>
  <si>
    <t>Т43</t>
  </si>
  <si>
    <t>103</t>
  </si>
  <si>
    <t>ДВ</t>
  </si>
  <si>
    <t>Д975</t>
  </si>
  <si>
    <t>КВ1075</t>
  </si>
  <si>
    <t>ТК4</t>
  </si>
  <si>
    <t>К7654</t>
  </si>
  <si>
    <t>Т832</t>
  </si>
  <si>
    <t>6</t>
  </si>
  <si>
    <t>ДВ976</t>
  </si>
  <si>
    <t>102</t>
  </si>
  <si>
    <t>ТД84</t>
  </si>
  <si>
    <t>852</t>
  </si>
  <si>
    <t>Т983</t>
  </si>
  <si>
    <t>В64</t>
  </si>
  <si>
    <t>932</t>
  </si>
  <si>
    <t>К1082</t>
  </si>
  <si>
    <t>В983</t>
  </si>
  <si>
    <t>ТКД</t>
  </si>
  <si>
    <t>ТВ3</t>
  </si>
  <si>
    <t>Т1065</t>
  </si>
  <si>
    <t>В93</t>
  </si>
  <si>
    <t>В6532</t>
  </si>
  <si>
    <t>974</t>
  </si>
  <si>
    <t>Д74</t>
  </si>
  <si>
    <t>106</t>
  </si>
  <si>
    <t>1098</t>
  </si>
  <si>
    <t>Д65</t>
  </si>
  <si>
    <t>К2</t>
  </si>
  <si>
    <t>ТК752</t>
  </si>
  <si>
    <t>Д976</t>
  </si>
  <si>
    <t>В75</t>
  </si>
  <si>
    <t>ТК74</t>
  </si>
  <si>
    <t>ТКД95</t>
  </si>
  <si>
    <t>ТВ32</t>
  </si>
  <si>
    <t>9</t>
  </si>
  <si>
    <t>К854</t>
  </si>
  <si>
    <t>Д842</t>
  </si>
  <si>
    <t>Д10963</t>
  </si>
  <si>
    <t>В108764</t>
  </si>
  <si>
    <t>ТК1063</t>
  </si>
  <si>
    <t>В</t>
  </si>
  <si>
    <t>Д87532</t>
  </si>
  <si>
    <t>К</t>
  </si>
  <si>
    <t>К62</t>
  </si>
  <si>
    <t>542</t>
  </si>
  <si>
    <t>В10</t>
  </si>
  <si>
    <t>1085</t>
  </si>
  <si>
    <t>В54</t>
  </si>
  <si>
    <t>ДВ1098</t>
  </si>
  <si>
    <t>К96</t>
  </si>
  <si>
    <t>ТД92</t>
  </si>
  <si>
    <t>Д97</t>
  </si>
  <si>
    <t>ТК6</t>
  </si>
  <si>
    <t>Т4</t>
  </si>
  <si>
    <t>В7643</t>
  </si>
  <si>
    <t>Т1083</t>
  </si>
  <si>
    <t>73</t>
  </si>
  <si>
    <t>КД52</t>
  </si>
  <si>
    <t>В1086</t>
  </si>
  <si>
    <t>ТК</t>
  </si>
  <si>
    <t>43</t>
  </si>
  <si>
    <t>ДВ972</t>
  </si>
  <si>
    <t>В84</t>
  </si>
  <si>
    <t>КД972</t>
  </si>
  <si>
    <t>65</t>
  </si>
  <si>
    <t>10973</t>
  </si>
  <si>
    <t>Т964</t>
  </si>
  <si>
    <t>Т5</t>
  </si>
  <si>
    <t>10843</t>
  </si>
  <si>
    <t>ТК2</t>
  </si>
  <si>
    <t>К963</t>
  </si>
  <si>
    <t>К74</t>
  </si>
  <si>
    <t>87</t>
  </si>
  <si>
    <t>ТДВ</t>
  </si>
  <si>
    <t>В832</t>
  </si>
  <si>
    <t>В1053</t>
  </si>
  <si>
    <t>Т7</t>
  </si>
  <si>
    <t>ТД</t>
  </si>
  <si>
    <t>Д542</t>
  </si>
  <si>
    <t>742</t>
  </si>
  <si>
    <t>10965</t>
  </si>
  <si>
    <t>962</t>
  </si>
  <si>
    <t>В108</t>
  </si>
  <si>
    <t>107</t>
  </si>
  <si>
    <t>КВ10</t>
  </si>
  <si>
    <t>Т8</t>
  </si>
  <si>
    <t>1076432</t>
  </si>
  <si>
    <t>В65</t>
  </si>
  <si>
    <t>В103</t>
  </si>
  <si>
    <t>КД85</t>
  </si>
  <si>
    <t>ТД832</t>
  </si>
  <si>
    <t>Д7</t>
  </si>
  <si>
    <t>КД42</t>
  </si>
  <si>
    <t>ТВ</t>
  </si>
  <si>
    <t>К94</t>
  </si>
  <si>
    <t>98652</t>
  </si>
  <si>
    <t>9765</t>
  </si>
  <si>
    <t>Д43</t>
  </si>
  <si>
    <t>Т9865</t>
  </si>
  <si>
    <t>В85</t>
  </si>
  <si>
    <t>ТВ6</t>
  </si>
  <si>
    <t>В1074</t>
  </si>
  <si>
    <t>К85</t>
  </si>
  <si>
    <t>Т92</t>
  </si>
  <si>
    <t>9752</t>
  </si>
  <si>
    <t>В109432</t>
  </si>
  <si>
    <t>К108</t>
  </si>
  <si>
    <t>Д32</t>
  </si>
  <si>
    <t>К10743</t>
  </si>
  <si>
    <t>942</t>
  </si>
  <si>
    <t>ТК53</t>
  </si>
  <si>
    <t>Т103</t>
  </si>
  <si>
    <t>ДВ106</t>
  </si>
  <si>
    <t>Д9876</t>
  </si>
  <si>
    <t>Д53</t>
  </si>
  <si>
    <t>85</t>
  </si>
  <si>
    <t>В4</t>
  </si>
  <si>
    <t>7</t>
  </si>
  <si>
    <t>ДВ987642</t>
  </si>
  <si>
    <t>ТК73</t>
  </si>
  <si>
    <t>В109862</t>
  </si>
  <si>
    <t>5</t>
  </si>
  <si>
    <t>Т87</t>
  </si>
  <si>
    <t>В1062</t>
  </si>
  <si>
    <t>ДВ1094</t>
  </si>
  <si>
    <t>53</t>
  </si>
  <si>
    <t>КД5</t>
  </si>
  <si>
    <t>КВ108642</t>
  </si>
  <si>
    <t>Д98</t>
  </si>
  <si>
    <t>К32</t>
  </si>
  <si>
    <t>Т</t>
  </si>
  <si>
    <t>ТКВ10</t>
  </si>
  <si>
    <t>Т9873</t>
  </si>
  <si>
    <t>Д63</t>
  </si>
  <si>
    <t>ТКВ1086</t>
  </si>
  <si>
    <t>К9</t>
  </si>
  <si>
    <t>ТД652</t>
  </si>
  <si>
    <t>КД102</t>
  </si>
  <si>
    <t>75</t>
  </si>
  <si>
    <t>Т1075</t>
  </si>
  <si>
    <t>983</t>
  </si>
  <si>
    <t>ТВ65</t>
  </si>
  <si>
    <t>В842</t>
  </si>
  <si>
    <t>КД4</t>
  </si>
  <si>
    <t>ТВ93</t>
  </si>
  <si>
    <t>К6</t>
  </si>
  <si>
    <t>Т976</t>
  </si>
  <si>
    <t>Т10762</t>
  </si>
  <si>
    <t>104</t>
  </si>
  <si>
    <t>ТДВ3</t>
  </si>
  <si>
    <t>В83</t>
  </si>
  <si>
    <t>10854</t>
  </si>
  <si>
    <t>КДВ2</t>
  </si>
  <si>
    <t>95</t>
  </si>
  <si>
    <t>КД652</t>
  </si>
  <si>
    <t>972</t>
  </si>
  <si>
    <t>1084</t>
  </si>
  <si>
    <t>В9752</t>
  </si>
  <si>
    <t>Т742</t>
  </si>
  <si>
    <t>ДВ4</t>
  </si>
  <si>
    <t>К3</t>
  </si>
  <si>
    <t>КВ1096</t>
  </si>
  <si>
    <t>109</t>
  </si>
  <si>
    <t>К763</t>
  </si>
  <si>
    <t>Т1086</t>
  </si>
  <si>
    <t>ТДВ862</t>
  </si>
  <si>
    <t>Т98</t>
  </si>
  <si>
    <t>Д853</t>
  </si>
  <si>
    <t>К743</t>
  </si>
  <si>
    <t>1052</t>
  </si>
  <si>
    <t>К104</t>
  </si>
  <si>
    <t>К106</t>
  </si>
  <si>
    <t>ТВ53</t>
  </si>
  <si>
    <t>Т52</t>
  </si>
  <si>
    <t>ТВ873</t>
  </si>
  <si>
    <t>754</t>
  </si>
  <si>
    <t>98</t>
  </si>
  <si>
    <t>1093</t>
  </si>
  <si>
    <t>Д962</t>
  </si>
  <si>
    <t>Т3</t>
  </si>
  <si>
    <t>Д102</t>
  </si>
  <si>
    <t>Д874</t>
  </si>
  <si>
    <t>ДВ982</t>
  </si>
  <si>
    <t>К764</t>
  </si>
  <si>
    <t>ДВ105</t>
  </si>
  <si>
    <t>Д432</t>
  </si>
  <si>
    <t>765</t>
  </si>
  <si>
    <t>ТК842</t>
  </si>
  <si>
    <t>986</t>
  </si>
  <si>
    <t>ТД93</t>
  </si>
  <si>
    <t>В105</t>
  </si>
  <si>
    <t>Т984</t>
  </si>
  <si>
    <t>К762</t>
  </si>
  <si>
    <t>ТК7</t>
  </si>
  <si>
    <t>КВ102</t>
  </si>
  <si>
    <t>ДВ983</t>
  </si>
  <si>
    <t>Т9</t>
  </si>
  <si>
    <t>В3</t>
  </si>
  <si>
    <t>К962</t>
  </si>
  <si>
    <t>К64</t>
  </si>
  <si>
    <t>К7</t>
  </si>
  <si>
    <t>К1097652</t>
  </si>
  <si>
    <t>Т10</t>
  </si>
  <si>
    <t>ДВ863</t>
  </si>
  <si>
    <t>ТД8</t>
  </si>
  <si>
    <t>ТД7</t>
  </si>
  <si>
    <t>752</t>
  </si>
  <si>
    <t>10542</t>
  </si>
  <si>
    <t>В10843</t>
  </si>
  <si>
    <t>Д92</t>
  </si>
  <si>
    <t>1073</t>
  </si>
  <si>
    <t>ТК862</t>
  </si>
  <si>
    <t>83</t>
  </si>
  <si>
    <t>КВ8763</t>
  </si>
  <si>
    <t>Д9</t>
  </si>
  <si>
    <t>1074</t>
  </si>
  <si>
    <t>2</t>
  </si>
  <si>
    <t>В10543</t>
  </si>
  <si>
    <t>ТКД52</t>
  </si>
  <si>
    <t>ТКДВ864</t>
  </si>
  <si>
    <t>В96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</si>
  <si>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</si>
  <si>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</si>
  <si>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</si>
  <si>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6♠, N, +980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</si>
  <si>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</si>
  <si>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</si>
  <si>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</si>
  <si>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</si>
  <si>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N, +660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</si>
  <si>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</si>
  <si>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</si>
  <si>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</si>
  <si>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-620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</si>
  <si>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</si>
  <si>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</si>
  <si>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1NT, E, -120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</si>
  <si>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</si>
  <si>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</si>
  <si>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</si>
  <si>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</si>
  <si>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</si>
  <si>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6♣, W, -1370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</si>
  <si>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</si>
  <si>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</si>
  <si>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7♣*, S, -1400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</si>
  <si>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</si>
  <si>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</si>
  <si>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S, +460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</si>
  <si>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</si>
  <si>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</si>
  <si>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</si>
  <si>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</si>
  <si>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</si>
  <si>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</si>
  <si>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</si>
  <si>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1♠, N, +140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</si>
  <si>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</si>
  <si>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</si>
  <si>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N, +400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</si>
  <si>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</si>
  <si>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</si>
  <si>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E, -400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</si>
  <si>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</si>
  <si>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</si>
  <si>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5♣, S, +600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</si>
  <si>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</si>
  <si>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</si>
  <si>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6♣, W, -920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</si>
  <si>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</si>
  <si>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</si>
  <si>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3♣, N, +130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</si>
  <si>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</si>
  <si>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</si>
  <si>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1NT, S, +120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</si>
  <si>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</si>
  <si>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</si>
  <si>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</si>
  <si>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</si>
  <si>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</si>
  <si>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S, +630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</si>
  <si>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</si>
  <si>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</si>
  <si>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4♠, W, -620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</si>
  <si>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</si>
  <si>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</si>
  <si>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</si>
  <si>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</si>
  <si>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6NT, N, +1440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</si>
  <si>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</si>
  <si>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</si>
  <si>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</si>
  <si>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+800</t>
    </r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</si>
</sst>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65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8"/>
      <name val="Arial Cyr"/>
      <family val="2"/>
    </font>
    <font>
      <sz val="10"/>
      <color indexed="10"/>
      <name val="Arial Cyr"/>
      <family val="2"/>
    </font>
    <font>
      <b/>
      <sz val="9"/>
      <name val="Arial Cyr"/>
      <family val="0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hair">
        <color indexed="19"/>
      </left>
      <right style="double">
        <color indexed="19"/>
      </right>
      <top style="thin">
        <color indexed="19"/>
      </top>
      <bottom style="hair">
        <color indexed="19"/>
      </bottom>
    </border>
    <border>
      <left style="hair">
        <color indexed="19"/>
      </left>
      <right style="double">
        <color indexed="19"/>
      </right>
      <top style="hair">
        <color indexed="19"/>
      </top>
      <bottom style="hair">
        <color indexed="19"/>
      </bottom>
    </border>
    <border>
      <left style="hair">
        <color indexed="19"/>
      </left>
      <right style="double">
        <color indexed="19"/>
      </right>
      <top style="hair">
        <color indexed="19"/>
      </top>
      <bottom style="thin">
        <color indexed="19"/>
      </bottom>
    </border>
    <border>
      <left style="double">
        <color indexed="19"/>
      </left>
      <right style="thin">
        <color indexed="19"/>
      </right>
      <top style="thin">
        <color indexed="19"/>
      </top>
      <bottom style="hair">
        <color indexed="19"/>
      </bottom>
    </border>
    <border>
      <left style="thin">
        <color indexed="19"/>
      </left>
      <right style="hair">
        <color indexed="19"/>
      </right>
      <top style="thin">
        <color indexed="19"/>
      </top>
      <bottom style="hair">
        <color indexed="19"/>
      </bottom>
    </border>
    <border>
      <left style="double">
        <color indexed="19"/>
      </left>
      <right style="thin">
        <color indexed="19"/>
      </right>
      <top style="hair">
        <color indexed="19"/>
      </top>
      <bottom style="hair">
        <color indexed="19"/>
      </bottom>
    </border>
    <border>
      <left style="thin">
        <color indexed="19"/>
      </left>
      <right style="hair">
        <color indexed="19"/>
      </right>
      <top style="hair">
        <color indexed="19"/>
      </top>
      <bottom style="hair">
        <color indexed="19"/>
      </bottom>
    </border>
    <border>
      <left style="double">
        <color indexed="19"/>
      </left>
      <right style="thin">
        <color indexed="19"/>
      </right>
      <top style="hair">
        <color indexed="19"/>
      </top>
      <bottom style="thin">
        <color indexed="19"/>
      </bottom>
    </border>
    <border>
      <left style="thin">
        <color indexed="19"/>
      </left>
      <right style="hair">
        <color indexed="19"/>
      </right>
      <top style="hair">
        <color indexed="19"/>
      </top>
      <bottom style="thin">
        <color indexed="19"/>
      </bottom>
    </border>
    <border>
      <left style="double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58" applyFont="1">
      <alignment/>
      <protection/>
    </xf>
    <xf numFmtId="176" fontId="4" fillId="0" borderId="0" xfId="57" applyNumberFormat="1" applyFont="1">
      <alignment/>
      <protection/>
    </xf>
    <xf numFmtId="176" fontId="5" fillId="0" borderId="0" xfId="57" applyNumberFormat="1" applyFont="1" applyBorder="1">
      <alignment/>
      <protection/>
    </xf>
    <xf numFmtId="176" fontId="13" fillId="0" borderId="0" xfId="57" applyNumberFormat="1" applyFont="1" applyBorder="1">
      <alignment/>
      <protection/>
    </xf>
    <xf numFmtId="0" fontId="6" fillId="0" borderId="0" xfId="57" applyFont="1" applyAlignment="1" quotePrefix="1">
      <alignment horizontal="center"/>
      <protection/>
    </xf>
    <xf numFmtId="0" fontId="7" fillId="0" borderId="0" xfId="57" applyFont="1" applyBorder="1">
      <alignment/>
      <protection/>
    </xf>
    <xf numFmtId="0" fontId="6" fillId="0" borderId="0" xfId="57" applyFont="1" applyBorder="1" applyAlignment="1">
      <alignment horizontal="centerContinuous"/>
      <protection/>
    </xf>
    <xf numFmtId="176" fontId="2" fillId="0" borderId="0" xfId="57" applyNumberFormat="1" applyFont="1">
      <alignment/>
      <protection/>
    </xf>
    <xf numFmtId="0" fontId="8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6" fontId="2" fillId="0" borderId="0" xfId="57" applyNumberFormat="1" applyFont="1" applyBorder="1">
      <alignment/>
      <protection/>
    </xf>
    <xf numFmtId="0" fontId="11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4" fillId="0" borderId="0" xfId="57" applyFont="1" applyBorder="1">
      <alignment/>
      <protection/>
    </xf>
    <xf numFmtId="0" fontId="8" fillId="0" borderId="0" xfId="57" applyFont="1">
      <alignment/>
      <protection/>
    </xf>
    <xf numFmtId="176" fontId="9" fillId="33" borderId="10" xfId="57" applyNumberFormat="1" applyFont="1" applyFill="1" applyBorder="1" applyAlignment="1">
      <alignment horizontal="center"/>
      <protection/>
    </xf>
    <xf numFmtId="0" fontId="12" fillId="33" borderId="10" xfId="57" applyFont="1" applyFill="1" applyBorder="1" applyAlignment="1">
      <alignment horizontal="center"/>
      <protection/>
    </xf>
    <xf numFmtId="0" fontId="9" fillId="33" borderId="10" xfId="57" applyFont="1" applyFill="1" applyBorder="1" applyAlignment="1">
      <alignment horizontal="center"/>
      <protection/>
    </xf>
    <xf numFmtId="0" fontId="9" fillId="33" borderId="11" xfId="57" applyFont="1" applyFill="1" applyBorder="1" applyAlignment="1">
      <alignment horizontal="centerContinuous"/>
      <protection/>
    </xf>
    <xf numFmtId="0" fontId="9" fillId="33" borderId="12" xfId="57" applyFont="1" applyFill="1" applyBorder="1" applyAlignment="1">
      <alignment horizontal="centerContinuous"/>
      <protection/>
    </xf>
    <xf numFmtId="176" fontId="9" fillId="33" borderId="13" xfId="57" applyNumberFormat="1" applyFont="1" applyFill="1" applyBorder="1" applyAlignment="1">
      <alignment horizontal="center"/>
      <protection/>
    </xf>
    <xf numFmtId="0" fontId="12" fillId="33" borderId="13" xfId="57" applyFont="1" applyFill="1" applyBorder="1" applyAlignment="1">
      <alignment horizontal="center"/>
      <protection/>
    </xf>
    <xf numFmtId="0" fontId="9" fillId="33" borderId="14" xfId="57" applyFont="1" applyFill="1" applyBorder="1" applyAlignment="1">
      <alignment horizontal="center"/>
      <protection/>
    </xf>
    <xf numFmtId="176" fontId="4" fillId="0" borderId="14" xfId="57" applyNumberFormat="1" applyFont="1" applyBorder="1" applyAlignment="1">
      <alignment horizontal="center"/>
      <protection/>
    </xf>
    <xf numFmtId="0" fontId="11" fillId="0" borderId="0" xfId="57" applyFont="1">
      <alignment/>
      <protection/>
    </xf>
    <xf numFmtId="0" fontId="2" fillId="0" borderId="0" xfId="55">
      <alignment/>
      <protection/>
    </xf>
    <xf numFmtId="0" fontId="11" fillId="0" borderId="0" xfId="55" applyFont="1">
      <alignment/>
      <protection/>
    </xf>
    <xf numFmtId="10" fontId="2" fillId="0" borderId="0" xfId="55" applyNumberFormat="1">
      <alignment/>
      <protection/>
    </xf>
    <xf numFmtId="0" fontId="11" fillId="0" borderId="15" xfId="55" applyFont="1" applyBorder="1" applyAlignment="1">
      <alignment horizontal="center"/>
      <protection/>
    </xf>
    <xf numFmtId="0" fontId="11" fillId="0" borderId="16" xfId="55" applyFont="1" applyBorder="1" applyAlignment="1">
      <alignment horizontal="center"/>
      <protection/>
    </xf>
    <xf numFmtId="201" fontId="7" fillId="0" borderId="0" xfId="53" applyNumberFormat="1" applyFont="1" applyAlignment="1">
      <alignment horizontal="centerContinuous"/>
      <protection/>
    </xf>
    <xf numFmtId="0" fontId="11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7" fillId="0" borderId="0" xfId="55" applyFont="1" applyAlignment="1">
      <alignment horizontal="centerContinuous"/>
      <protection/>
    </xf>
    <xf numFmtId="0" fontId="4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4" fillId="0" borderId="0" xfId="54" applyFont="1" applyAlignment="1">
      <alignment horizontal="left"/>
      <protection/>
    </xf>
    <xf numFmtId="0" fontId="15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6" fillId="34" borderId="0" xfId="54" applyFont="1" applyFill="1" applyAlignment="1">
      <alignment horizontal="center"/>
      <protection/>
    </xf>
    <xf numFmtId="0" fontId="16" fillId="34" borderId="0" xfId="54" applyFont="1" applyFill="1" applyBorder="1" applyAlignment="1">
      <alignment horizontal="centerContinuous"/>
      <protection/>
    </xf>
    <xf numFmtId="0" fontId="18" fillId="34" borderId="0" xfId="54" applyFont="1" applyFill="1" applyAlignment="1">
      <alignment horizontal="center"/>
      <protection/>
    </xf>
    <xf numFmtId="0" fontId="19" fillId="0" borderId="17" xfId="55" applyNumberFormat="1" applyFont="1" applyBorder="1" applyAlignment="1">
      <alignment horizontal="center"/>
      <protection/>
    </xf>
    <xf numFmtId="2" fontId="0" fillId="0" borderId="18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20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5" applyAlignment="1">
      <alignment horizontal="left"/>
      <protection/>
    </xf>
    <xf numFmtId="177" fontId="20" fillId="0" borderId="0" xfId="56" applyNumberFormat="1" applyFont="1" applyBorder="1" applyAlignment="1" applyProtection="1">
      <alignment horizontal="left"/>
      <protection locked="0"/>
    </xf>
    <xf numFmtId="0" fontId="22" fillId="0" borderId="21" xfId="56" applyFont="1" applyBorder="1" applyAlignment="1">
      <alignment horizontal="center"/>
      <protection/>
    </xf>
    <xf numFmtId="0" fontId="23" fillId="0" borderId="0" xfId="58" applyFont="1" applyBorder="1" applyAlignment="1" applyProtection="1">
      <alignment horizontal="left"/>
      <protection locked="0"/>
    </xf>
    <xf numFmtId="177" fontId="25" fillId="0" borderId="0" xfId="56" applyNumberFormat="1" applyFont="1" applyBorder="1" applyAlignment="1" applyProtection="1">
      <alignment horizontal="right"/>
      <protection locked="0"/>
    </xf>
    <xf numFmtId="0" fontId="20" fillId="0" borderId="0" xfId="56" applyFont="1" applyBorder="1" applyAlignment="1">
      <alignment horizontal="left"/>
      <protection/>
    </xf>
    <xf numFmtId="0" fontId="20" fillId="0" borderId="0" xfId="56" applyFont="1" applyBorder="1">
      <alignment/>
      <protection/>
    </xf>
    <xf numFmtId="0" fontId="25" fillId="0" borderId="0" xfId="56" applyFont="1" applyBorder="1" applyAlignment="1">
      <alignment horizontal="right"/>
      <protection/>
    </xf>
    <xf numFmtId="0" fontId="20" fillId="0" borderId="21" xfId="56" applyFont="1" applyBorder="1">
      <alignment/>
      <protection/>
    </xf>
    <xf numFmtId="0" fontId="2" fillId="0" borderId="18" xfId="55" applyBorder="1" applyAlignment="1">
      <alignment horizontal="center"/>
      <protection/>
    </xf>
    <xf numFmtId="0" fontId="11" fillId="0" borderId="17" xfId="55" applyFont="1" applyFill="1" applyBorder="1" applyAlignment="1">
      <alignment horizontal="center"/>
      <protection/>
    </xf>
    <xf numFmtId="0" fontId="11" fillId="0" borderId="17" xfId="55" applyFont="1" applyBorder="1" applyAlignment="1">
      <alignment horizontal="center"/>
      <protection/>
    </xf>
    <xf numFmtId="0" fontId="2" fillId="0" borderId="18" xfId="55" applyFont="1" applyBorder="1" applyAlignment="1">
      <alignment horizontal="center"/>
      <protection/>
    </xf>
    <xf numFmtId="0" fontId="25" fillId="0" borderId="0" xfId="56" applyFont="1" applyBorder="1" applyAlignment="1">
      <alignment horizontal="left"/>
      <protection/>
    </xf>
    <xf numFmtId="177" fontId="2" fillId="0" borderId="0" xfId="56" applyNumberFormat="1" applyFont="1" applyBorder="1" applyAlignment="1" applyProtection="1">
      <alignment horizontal="center"/>
      <protection locked="0"/>
    </xf>
    <xf numFmtId="0" fontId="26" fillId="0" borderId="0" xfId="56" applyNumberFormat="1" applyFont="1" applyBorder="1" applyAlignment="1">
      <alignment horizontal="center"/>
      <protection/>
    </xf>
    <xf numFmtId="0" fontId="27" fillId="0" borderId="21" xfId="56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center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1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1" xfId="56" applyNumberFormat="1" applyFont="1" applyBorder="1" applyAlignment="1">
      <alignment horizontal="left"/>
      <protection/>
    </xf>
    <xf numFmtId="1" fontId="0" fillId="0" borderId="18" xfId="55" applyNumberFormat="1" applyFont="1" applyBorder="1" applyAlignment="1">
      <alignment horizontal="center"/>
      <protection/>
    </xf>
    <xf numFmtId="2" fontId="2" fillId="0" borderId="0" xfId="55" applyNumberFormat="1">
      <alignment/>
      <protection/>
    </xf>
    <xf numFmtId="2" fontId="28" fillId="0" borderId="18" xfId="55" applyNumberFormat="1" applyFont="1" applyBorder="1" applyAlignment="1">
      <alignment horizontal="center"/>
      <protection/>
    </xf>
    <xf numFmtId="2" fontId="28" fillId="0" borderId="18" xfId="55" applyNumberFormat="1" applyFont="1" applyBorder="1" applyAlignment="1" quotePrefix="1">
      <alignment horizontal="center"/>
      <protection/>
    </xf>
    <xf numFmtId="0" fontId="2" fillId="0" borderId="17" xfId="55" applyFont="1" applyBorder="1" applyAlignment="1">
      <alignment horizontal="center"/>
      <protection/>
    </xf>
    <xf numFmtId="176" fontId="2" fillId="0" borderId="22" xfId="57" applyNumberFormat="1" applyFont="1" applyBorder="1">
      <alignment/>
      <protection/>
    </xf>
    <xf numFmtId="176" fontId="2" fillId="0" borderId="23" xfId="57" applyNumberFormat="1" applyFont="1" applyBorder="1">
      <alignment/>
      <protection/>
    </xf>
    <xf numFmtId="176" fontId="2" fillId="0" borderId="24" xfId="57" applyNumberFormat="1" applyFont="1" applyBorder="1">
      <alignment/>
      <protection/>
    </xf>
    <xf numFmtId="0" fontId="2" fillId="0" borderId="25" xfId="57" applyFont="1" applyBorder="1" applyAlignment="1">
      <alignment horizontal="center"/>
      <protection/>
    </xf>
    <xf numFmtId="176" fontId="2" fillId="0" borderId="26" xfId="57" applyNumberFormat="1" applyFont="1" applyBorder="1">
      <alignment/>
      <protection/>
    </xf>
    <xf numFmtId="0" fontId="2" fillId="0" borderId="27" xfId="57" applyFont="1" applyBorder="1" applyAlignment="1">
      <alignment horizontal="center"/>
      <protection/>
    </xf>
    <xf numFmtId="176" fontId="2" fillId="0" borderId="28" xfId="57" applyNumberFormat="1" applyFont="1" applyBorder="1">
      <alignment/>
      <protection/>
    </xf>
    <xf numFmtId="0" fontId="2" fillId="0" borderId="29" xfId="57" applyFont="1" applyBorder="1" applyAlignment="1">
      <alignment horizontal="center"/>
      <protection/>
    </xf>
    <xf numFmtId="176" fontId="2" fillId="0" borderId="30" xfId="57" applyNumberFormat="1" applyFont="1" applyBorder="1">
      <alignment/>
      <protection/>
    </xf>
    <xf numFmtId="0" fontId="9" fillId="33" borderId="31" xfId="57" applyFont="1" applyFill="1" applyBorder="1" applyAlignment="1">
      <alignment horizontal="center"/>
      <protection/>
    </xf>
    <xf numFmtId="10" fontId="0" fillId="0" borderId="18" xfId="55" applyNumberFormat="1" applyFont="1" applyBorder="1" applyAlignment="1">
      <alignment horizontal="center"/>
      <protection/>
    </xf>
    <xf numFmtId="2" fontId="28" fillId="2" borderId="18" xfId="55" applyNumberFormat="1" applyFont="1" applyFill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7" fillId="0" borderId="32" xfId="57" applyFont="1" applyBorder="1" applyAlignment="1">
      <alignment horizontal="center"/>
      <protection/>
    </xf>
    <xf numFmtId="0" fontId="26" fillId="0" borderId="33" xfId="57" applyFont="1" applyBorder="1" applyAlignment="1">
      <alignment horizontal="center"/>
      <protection/>
    </xf>
    <xf numFmtId="0" fontId="11" fillId="0" borderId="33" xfId="57" applyFont="1" applyBorder="1" applyAlignment="1">
      <alignment horizontal="center"/>
      <protection/>
    </xf>
    <xf numFmtId="0" fontId="2" fillId="0" borderId="33" xfId="58" applyFont="1" applyBorder="1" applyAlignment="1" applyProtection="1">
      <alignment horizontal="centerContinuous"/>
      <protection locked="0"/>
    </xf>
    <xf numFmtId="177" fontId="2" fillId="0" borderId="33" xfId="57" applyNumberFormat="1" applyFont="1" applyBorder="1" applyAlignment="1" applyProtection="1">
      <alignment horizontal="centerContinuous"/>
      <protection locked="0"/>
    </xf>
    <xf numFmtId="1" fontId="2" fillId="0" borderId="33" xfId="57" applyNumberFormat="1" applyFont="1" applyBorder="1" applyAlignment="1" applyProtection="1">
      <alignment horizontal="centerContinuous"/>
      <protection locked="0"/>
    </xf>
    <xf numFmtId="177" fontId="2" fillId="0" borderId="33" xfId="57" applyNumberFormat="1" applyFont="1" applyBorder="1" applyAlignment="1" applyProtection="1">
      <alignment horizontal="center"/>
      <protection locked="0"/>
    </xf>
    <xf numFmtId="0" fontId="27" fillId="0" borderId="34" xfId="57" applyFont="1" applyBorder="1" applyAlignment="1">
      <alignment horizontal="center"/>
      <protection/>
    </xf>
    <xf numFmtId="0" fontId="27" fillId="0" borderId="35" xfId="56" applyFont="1" applyBorder="1" applyAlignment="1">
      <alignment horizontal="center"/>
      <protection/>
    </xf>
    <xf numFmtId="0" fontId="26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0" fontId="0" fillId="0" borderId="0" xfId="56" applyFont="1" applyBorder="1">
      <alignment/>
      <protection/>
    </xf>
    <xf numFmtId="0" fontId="29" fillId="0" borderId="0" xfId="58" applyFont="1" applyBorder="1" applyAlignment="1" applyProtection="1">
      <alignment horizontal="right"/>
      <protection locked="0"/>
    </xf>
    <xf numFmtId="49" fontId="2" fillId="0" borderId="0" xfId="56" applyNumberFormat="1" applyFont="1" applyBorder="1" applyAlignment="1" applyProtection="1">
      <alignment horizontal="left"/>
      <protection locked="0"/>
    </xf>
    <xf numFmtId="177" fontId="2" fillId="0" borderId="0" xfId="56" applyNumberFormat="1" applyFont="1" applyBorder="1" applyAlignment="1" applyProtection="1">
      <alignment horizontal="left"/>
      <protection locked="0"/>
    </xf>
    <xf numFmtId="0" fontId="8" fillId="0" borderId="0" xfId="56" applyFont="1" applyAlignment="1">
      <alignment horizontal="center"/>
      <protection/>
    </xf>
    <xf numFmtId="0" fontId="30" fillId="0" borderId="0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Continuous"/>
      <protection locked="0"/>
    </xf>
    <xf numFmtId="0" fontId="29" fillId="0" borderId="35" xfId="58" applyFont="1" applyBorder="1" applyAlignment="1" applyProtection="1">
      <alignment horizontal="right"/>
      <protection locked="0"/>
    </xf>
    <xf numFmtId="49" fontId="2" fillId="0" borderId="0" xfId="56" applyNumberFormat="1" applyFont="1" applyBorder="1" applyAlignment="1">
      <alignment horizontal="left"/>
      <protection/>
    </xf>
    <xf numFmtId="49" fontId="2" fillId="0" borderId="0" xfId="56" applyNumberFormat="1" applyFont="1" applyAlignment="1">
      <alignment horizontal="left"/>
      <protection/>
    </xf>
    <xf numFmtId="0" fontId="30" fillId="0" borderId="35" xfId="58" applyFont="1" applyBorder="1" applyAlignment="1" applyProtection="1">
      <alignment horizontal="right"/>
      <protection locked="0"/>
    </xf>
    <xf numFmtId="0" fontId="2" fillId="0" borderId="0" xfId="56" applyFont="1" applyBorder="1" applyAlignment="1">
      <alignment horizontal="left"/>
      <protection/>
    </xf>
    <xf numFmtId="177" fontId="2" fillId="0" borderId="0" xfId="56" applyNumberFormat="1" applyFont="1" applyBorder="1" applyAlignment="1" applyProtection="1">
      <alignment horizontal="centerContinuous"/>
      <protection locked="0"/>
    </xf>
    <xf numFmtId="0" fontId="31" fillId="0" borderId="35" xfId="58" applyFont="1" applyBorder="1" applyAlignment="1" applyProtection="1">
      <alignment horizontal="right"/>
      <protection locked="0"/>
    </xf>
    <xf numFmtId="0" fontId="31" fillId="0" borderId="0" xfId="58" applyFont="1" applyBorder="1" applyAlignment="1" applyProtection="1">
      <alignment horizontal="right"/>
      <protection locked="0"/>
    </xf>
    <xf numFmtId="0" fontId="2" fillId="0" borderId="35" xfId="56" applyFont="1" applyBorder="1">
      <alignment/>
      <protection/>
    </xf>
    <xf numFmtId="0" fontId="2" fillId="0" borderId="0" xfId="56" applyFont="1" applyBorder="1">
      <alignment/>
      <protection/>
    </xf>
    <xf numFmtId="0" fontId="8" fillId="0" borderId="0" xfId="56" applyFont="1">
      <alignment/>
      <protection/>
    </xf>
    <xf numFmtId="0" fontId="27" fillId="0" borderId="36" xfId="57" applyFont="1" applyBorder="1" applyAlignment="1">
      <alignment horizontal="center"/>
      <protection/>
    </xf>
    <xf numFmtId="0" fontId="26" fillId="0" borderId="37" xfId="57" applyFont="1" applyBorder="1" applyAlignment="1">
      <alignment horizontal="center"/>
      <protection/>
    </xf>
    <xf numFmtId="0" fontId="11" fillId="0" borderId="37" xfId="57" applyFont="1" applyBorder="1" applyAlignment="1">
      <alignment horizontal="center"/>
      <protection/>
    </xf>
    <xf numFmtId="0" fontId="2" fillId="0" borderId="37" xfId="58" applyFont="1" applyBorder="1" applyAlignment="1" applyProtection="1">
      <alignment horizontal="centerContinuous"/>
      <protection locked="0"/>
    </xf>
    <xf numFmtId="177" fontId="2" fillId="0" borderId="37" xfId="57" applyNumberFormat="1" applyFont="1" applyBorder="1" applyAlignment="1" applyProtection="1">
      <alignment horizontal="centerContinuous"/>
      <protection locked="0"/>
    </xf>
    <xf numFmtId="1" fontId="2" fillId="0" borderId="37" xfId="57" applyNumberFormat="1" applyFont="1" applyBorder="1" applyAlignment="1" applyProtection="1">
      <alignment horizontal="centerContinuous"/>
      <protection locked="0"/>
    </xf>
    <xf numFmtId="177" fontId="2" fillId="0" borderId="37" xfId="57" applyNumberFormat="1" applyFont="1" applyBorder="1" applyAlignment="1" applyProtection="1">
      <alignment horizontal="center"/>
      <protection locked="0"/>
    </xf>
    <xf numFmtId="0" fontId="27" fillId="0" borderId="38" xfId="57" applyFont="1" applyBorder="1" applyAlignment="1">
      <alignment horizontal="center"/>
      <protection/>
    </xf>
    <xf numFmtId="176" fontId="9" fillId="33" borderId="39" xfId="57" applyNumberFormat="1" applyFont="1" applyFill="1" applyBorder="1" applyAlignment="1">
      <alignment horizontal="center"/>
      <protection/>
    </xf>
    <xf numFmtId="0" fontId="12" fillId="33" borderId="39" xfId="57" applyFont="1" applyFill="1" applyBorder="1" applyAlignment="1">
      <alignment horizontal="center"/>
      <protection/>
    </xf>
    <xf numFmtId="0" fontId="9" fillId="33" borderId="39" xfId="57" applyFont="1" applyFill="1" applyBorder="1" applyAlignment="1">
      <alignment horizontal="center"/>
      <protection/>
    </xf>
    <xf numFmtId="0" fontId="2" fillId="0" borderId="37" xfId="0" applyFont="1" applyBorder="1" applyAlignment="1">
      <alignment horizontal="center"/>
    </xf>
    <xf numFmtId="0" fontId="2" fillId="0" borderId="0" xfId="57" applyFont="1" quotePrefix="1">
      <alignment/>
      <protection/>
    </xf>
    <xf numFmtId="176" fontId="4" fillId="0" borderId="0" xfId="57" applyNumberFormat="1" applyFont="1" applyBorder="1" applyAlignment="1">
      <alignment horizontal="center"/>
      <protection/>
    </xf>
    <xf numFmtId="176" fontId="10" fillId="0" borderId="0" xfId="57" applyNumberFormat="1" applyFont="1" applyBorder="1" applyAlignment="1">
      <alignment horizontal="center"/>
      <protection/>
    </xf>
    <xf numFmtId="0" fontId="11" fillId="0" borderId="0" xfId="57" applyFont="1" applyBorder="1" applyAlignment="1">
      <alignment horizontal="center"/>
      <protection/>
    </xf>
    <xf numFmtId="0" fontId="2" fillId="0" borderId="0" xfId="58" applyFont="1" applyBorder="1" applyAlignment="1" applyProtection="1">
      <alignment horizontal="centerContinuous"/>
      <protection locked="0"/>
    </xf>
    <xf numFmtId="177" fontId="2" fillId="0" borderId="0" xfId="57" applyNumberFormat="1" applyFont="1" applyBorder="1" applyAlignment="1" applyProtection="1">
      <alignment horizontal="centerContinuous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7" fontId="2" fillId="0" borderId="0" xfId="57" applyNumberFormat="1" applyFont="1" applyBorder="1" applyAlignment="1" applyProtection="1">
      <alignment horizontal="center"/>
      <protection locked="0"/>
    </xf>
    <xf numFmtId="179" fontId="2" fillId="0" borderId="0" xfId="57" applyNumberFormat="1" applyFont="1">
      <alignment/>
      <protection/>
    </xf>
    <xf numFmtId="0" fontId="27" fillId="0" borderId="0" xfId="57" applyFont="1" applyBorder="1" applyAlignment="1">
      <alignment horizontal="center"/>
      <protection/>
    </xf>
    <xf numFmtId="179" fontId="2" fillId="0" borderId="0" xfId="56" applyNumberFormat="1" applyFont="1">
      <alignment/>
      <protection/>
    </xf>
    <xf numFmtId="0" fontId="27" fillId="0" borderId="0" xfId="56" applyFont="1" applyBorder="1" applyAlignment="1">
      <alignment horizontal="center"/>
      <protection/>
    </xf>
    <xf numFmtId="0" fontId="22" fillId="0" borderId="0" xfId="56" applyFont="1" applyBorder="1" applyAlignment="1">
      <alignment horizontal="center"/>
      <protection/>
    </xf>
    <xf numFmtId="176" fontId="4" fillId="0" borderId="14" xfId="57" applyNumberFormat="1" applyFont="1" applyFill="1" applyBorder="1" applyAlignment="1">
      <alignment horizontal="center"/>
      <protection/>
    </xf>
    <xf numFmtId="176" fontId="10" fillId="0" borderId="14" xfId="57" applyNumberFormat="1" applyFont="1" applyFill="1" applyBorder="1" applyAlignment="1">
      <alignment horizontal="center"/>
      <protection/>
    </xf>
    <xf numFmtId="0" fontId="11" fillId="0" borderId="14" xfId="57" applyFont="1" applyFill="1" applyBorder="1" applyAlignment="1">
      <alignment horizontal="center"/>
      <protection/>
    </xf>
    <xf numFmtId="176" fontId="2" fillId="0" borderId="14" xfId="0" applyNumberFormat="1" applyFont="1" applyFill="1" applyBorder="1" applyAlignment="1">
      <alignment horizontal="center"/>
    </xf>
    <xf numFmtId="177" fontId="2" fillId="0" borderId="14" xfId="57" applyNumberFormat="1" applyFont="1" applyFill="1" applyBorder="1" applyAlignment="1" applyProtection="1">
      <alignment horizontal="center"/>
      <protection locked="0"/>
    </xf>
    <xf numFmtId="1" fontId="2" fillId="0" borderId="14" xfId="57" applyNumberFormat="1" applyFont="1" applyFill="1" applyBorder="1" applyAlignment="1" applyProtection="1">
      <alignment horizontal="centerContinuous"/>
      <protection locked="0"/>
    </xf>
    <xf numFmtId="0" fontId="2" fillId="0" borderId="12" xfId="57" applyNumberFormat="1" applyFont="1" applyFill="1" applyBorder="1" applyAlignment="1" applyProtection="1">
      <alignment horizontal="center"/>
      <protection locked="0"/>
    </xf>
    <xf numFmtId="0" fontId="11" fillId="0" borderId="12" xfId="57" applyFont="1" applyFill="1" applyBorder="1" applyAlignment="1">
      <alignment horizontal="center"/>
      <protection/>
    </xf>
    <xf numFmtId="176" fontId="10" fillId="0" borderId="12" xfId="57" applyNumberFormat="1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0" fontId="9" fillId="33" borderId="40" xfId="57" applyFont="1" applyFill="1" applyBorder="1" applyAlignment="1">
      <alignment horizontal="center"/>
      <protection/>
    </xf>
    <xf numFmtId="0" fontId="9" fillId="33" borderId="41" xfId="57" applyFont="1" applyFill="1" applyBorder="1" applyAlignment="1">
      <alignment horizontal="center"/>
      <protection/>
    </xf>
    <xf numFmtId="0" fontId="9" fillId="33" borderId="42" xfId="57" applyFont="1" applyFill="1" applyBorder="1" applyAlignment="1">
      <alignment horizontal="center"/>
      <protection/>
    </xf>
    <xf numFmtId="0" fontId="9" fillId="33" borderId="11" xfId="57" applyFont="1" applyFill="1" applyBorder="1" applyAlignment="1">
      <alignment horizontal="center"/>
      <protection/>
    </xf>
    <xf numFmtId="0" fontId="9" fillId="33" borderId="14" xfId="57" applyFont="1" applyFill="1" applyBorder="1" applyAlignment="1">
      <alignment horizontal="center"/>
      <protection/>
    </xf>
    <xf numFmtId="0" fontId="9" fillId="33" borderId="43" xfId="57" applyFont="1" applyFill="1" applyBorder="1" applyAlignment="1">
      <alignment horizontal="center"/>
      <protection/>
    </xf>
    <xf numFmtId="0" fontId="9" fillId="33" borderId="31" xfId="57" applyFont="1" applyFill="1" applyBorder="1" applyAlignment="1">
      <alignment horizontal="center"/>
      <protection/>
    </xf>
    <xf numFmtId="1" fontId="25" fillId="0" borderId="0" xfId="56" applyNumberFormat="1" applyFont="1" applyBorder="1" applyAlignment="1" applyProtection="1">
      <alignment horizontal="left"/>
      <protection locked="0"/>
    </xf>
    <xf numFmtId="49" fontId="2" fillId="0" borderId="0" xfId="56" applyNumberFormat="1" applyFont="1" applyAlignment="1" quotePrefix="1">
      <alignment horizontal="left"/>
      <protection/>
    </xf>
    <xf numFmtId="49" fontId="2" fillId="0" borderId="0" xfId="56" applyNumberFormat="1" applyFont="1" applyBorder="1" applyAlignment="1" applyProtection="1" quotePrefix="1">
      <alignment horizontal="left"/>
      <protection locked="0"/>
    </xf>
    <xf numFmtId="49" fontId="2" fillId="0" borderId="0" xfId="56" applyNumberFormat="1" applyFont="1" applyBorder="1" applyAlignment="1" quotePrefix="1">
      <alignment horizontal="left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Матч" xfId="66"/>
    <cellStyle name="Тысячи_Матч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26" customWidth="1"/>
    <col min="2" max="2" width="4.375" style="27" customWidth="1"/>
    <col min="3" max="3" width="17.00390625" style="27" customWidth="1"/>
    <col min="4" max="4" width="18.25390625" style="27" customWidth="1"/>
    <col min="5" max="5" width="5.25390625" style="26" customWidth="1"/>
    <col min="6" max="6" width="8.875" style="28" customWidth="1"/>
    <col min="7" max="7" width="7.875" style="26" customWidth="1"/>
    <col min="8" max="8" width="7.75390625" style="46" customWidth="1"/>
    <col min="9" max="9" width="9.125" style="0" customWidth="1"/>
    <col min="10" max="10" width="7.25390625" style="26" customWidth="1"/>
    <col min="11" max="11" width="5.75390625" style="26" customWidth="1"/>
    <col min="12" max="16384" width="10.00390625" style="26" customWidth="1"/>
  </cols>
  <sheetData>
    <row r="1" spans="1:9" s="52" customFormat="1" ht="12.75">
      <c r="A1" s="35" t="s">
        <v>117</v>
      </c>
      <c r="B1" s="32"/>
      <c r="C1" s="32"/>
      <c r="D1" s="32"/>
      <c r="E1" s="33"/>
      <c r="F1" s="34"/>
      <c r="G1" s="50"/>
      <c r="H1" s="50"/>
      <c r="I1" s="33"/>
    </row>
    <row r="2" spans="1:9" s="52" customFormat="1" ht="12.75">
      <c r="A2" s="35" t="s">
        <v>89</v>
      </c>
      <c r="B2" s="32"/>
      <c r="C2" s="32"/>
      <c r="D2" s="32"/>
      <c r="E2" s="33"/>
      <c r="F2" s="34"/>
      <c r="G2" s="50"/>
      <c r="H2" s="50"/>
      <c r="I2" s="33"/>
    </row>
    <row r="3" spans="1:10" s="37" customFormat="1" ht="12.75">
      <c r="A3" s="38"/>
      <c r="C3" s="31"/>
      <c r="D3" s="36"/>
      <c r="E3" s="39" t="s">
        <v>38</v>
      </c>
      <c r="F3" s="39">
        <v>8</v>
      </c>
      <c r="H3" s="47" t="s">
        <v>47</v>
      </c>
      <c r="J3" s="91"/>
    </row>
    <row r="4" spans="1:10" s="37" customFormat="1" ht="12.75">
      <c r="A4" s="40"/>
      <c r="B4" s="40"/>
      <c r="C4" s="40"/>
      <c r="D4" s="40"/>
      <c r="E4" s="39" t="s">
        <v>39</v>
      </c>
      <c r="F4" s="39">
        <v>21</v>
      </c>
      <c r="H4" s="48">
        <v>126</v>
      </c>
      <c r="J4" s="91">
        <v>21</v>
      </c>
    </row>
    <row r="5" spans="1:9" s="37" customFormat="1" ht="12.75">
      <c r="A5" s="41" t="s">
        <v>40</v>
      </c>
      <c r="B5" s="41" t="s">
        <v>41</v>
      </c>
      <c r="C5" s="42" t="s">
        <v>42</v>
      </c>
      <c r="D5" s="42"/>
      <c r="E5" s="43" t="s">
        <v>43</v>
      </c>
      <c r="F5" s="43" t="s">
        <v>71</v>
      </c>
      <c r="G5" s="43" t="s">
        <v>45</v>
      </c>
      <c r="H5" s="43" t="s">
        <v>70</v>
      </c>
      <c r="I5" s="43" t="s">
        <v>44</v>
      </c>
    </row>
    <row r="6" spans="1:12" ht="12.75">
      <c r="A6" s="61">
        <v>1</v>
      </c>
      <c r="B6" s="62">
        <v>3</v>
      </c>
      <c r="C6" s="29" t="s">
        <v>77</v>
      </c>
      <c r="D6" s="30" t="s">
        <v>78</v>
      </c>
      <c r="E6" s="44">
        <v>1</v>
      </c>
      <c r="F6" s="90">
        <f>SUMIF(Гандикап!A:A,B6,Гандикап!E:E)+SUMIF(Гандикап!A:A,B6,Гандикап!F:F)</f>
        <v>42.5</v>
      </c>
      <c r="G6" s="45">
        <f>SUMIF(Расклады!$C:$C,$B6,Расклады!A:A)+SUMIF(Расклады!$I:$I,$B6,Расклады!K:K)+SUMIF(Расклады!$O:$O,$B6,Расклады!M:M)+SUMIF(Расклады!$U:$U,$B6,Расклады!W:W)</f>
        <v>45</v>
      </c>
      <c r="H6" s="89">
        <f>(SUMIF(Расклады!$C:$C,$B6,Расклады!B:B)+SUMIF(Расклады!$I:$I,$B6,Расклады!J:J)+SUMIF(Расклады!$O:$O,$B6,Расклады!N:N)+SUMIF(Расклады!$U:$U,$B6,Расклады!V:V))/$H$4</f>
        <v>0.5873015873015873</v>
      </c>
      <c r="I6" s="46">
        <v>10</v>
      </c>
      <c r="L6" s="37"/>
    </row>
    <row r="7" spans="1:12" ht="12.75">
      <c r="A7" s="61">
        <v>2</v>
      </c>
      <c r="B7" s="62">
        <v>2</v>
      </c>
      <c r="C7" s="29" t="s">
        <v>75</v>
      </c>
      <c r="D7" s="30" t="s">
        <v>76</v>
      </c>
      <c r="E7" s="44">
        <v>2</v>
      </c>
      <c r="F7" s="90">
        <f>SUMIF(Гандикап!A:A,B7,Гандикап!E:E)+SUMIF(Гандикап!A:A,B7,Гандикап!F:F)</f>
        <v>38</v>
      </c>
      <c r="G7" s="45">
        <f>SUMIF(Расклады!$C:$C,$B7,Расклады!A:A)+SUMIF(Расклады!$I:$I,$B7,Расклады!K:K)+SUMIF(Расклады!$O:$O,$B7,Расклады!M:M)+SUMIF(Расклады!$U:$U,$B7,Расклады!W:W)</f>
        <v>13.625</v>
      </c>
      <c r="H7" s="89">
        <f>(SUMIF(Расклады!$C:$C,$B7,Расклады!B:B)+SUMIF(Расклады!$I:$I,$B7,Расклады!J:J)+SUMIF(Расклады!$O:$O,$B7,Расклады!N:N)+SUMIF(Расклады!$U:$U,$B7,Расклады!V:V))/$H$4</f>
        <v>0.5952380952380952</v>
      </c>
      <c r="I7" s="51">
        <v>3</v>
      </c>
      <c r="L7" s="37"/>
    </row>
    <row r="8" spans="1:12" ht="12.75">
      <c r="A8" s="61">
        <v>3</v>
      </c>
      <c r="B8" s="62">
        <v>6</v>
      </c>
      <c r="C8" s="29" t="s">
        <v>83</v>
      </c>
      <c r="D8" s="30" t="s">
        <v>84</v>
      </c>
      <c r="E8" s="44">
        <v>1</v>
      </c>
      <c r="F8" s="90">
        <f>SUMIF(Гандикап!A:A,B8,Гандикап!E:E)+SUMIF(Гандикап!A:A,B8,Гандикап!F:F)</f>
        <v>34.5</v>
      </c>
      <c r="G8" s="45">
        <f>SUMIF(Расклады!$C:$C,$B8,Расклады!A:A)+SUMIF(Расклады!$I:$I,$B8,Расклады!K:K)+SUMIF(Расклады!$O:$O,$B8,Расклады!M:M)+SUMIF(Расклады!$U:$U,$B8,Расклады!W:W)</f>
        <v>18.875</v>
      </c>
      <c r="H8" s="89">
        <f>(SUMIF(Расклады!$C:$C,$B8,Расклады!B:B)+SUMIF(Расклады!$I:$I,$B8,Расклады!J:J)+SUMIF(Расклады!$O:$O,$B8,Расклады!N:N)+SUMIF(Расклады!$U:$U,$B8,Расклады!V:V))/$H$4</f>
        <v>0.47619047619047616</v>
      </c>
      <c r="I8" s="46">
        <v>1</v>
      </c>
      <c r="L8" s="37"/>
    </row>
    <row r="9" spans="1:12" ht="12.75">
      <c r="A9" s="64">
        <v>4</v>
      </c>
      <c r="B9" s="62">
        <v>4</v>
      </c>
      <c r="C9" s="29" t="s">
        <v>79</v>
      </c>
      <c r="D9" s="30" t="s">
        <v>80</v>
      </c>
      <c r="E9" s="44">
        <v>2.5</v>
      </c>
      <c r="F9" s="90">
        <f>SUMIF(Гандикап!A:A,B9,Гандикап!E:E)+SUMIF(Гандикап!A:A,B9,Гандикап!F:F)</f>
        <v>32</v>
      </c>
      <c r="G9" s="45">
        <f>SUMIF(Расклады!$C:$C,$B9,Расклады!A:A)+SUMIF(Расклады!$I:$I,$B9,Расклады!K:K)+SUMIF(Расклады!$O:$O,$B9,Расклады!M:M)+SUMIF(Расклады!$U:$U,$B9,Расклады!W:W)</f>
        <v>9.625</v>
      </c>
      <c r="H9" s="89">
        <f>(SUMIF(Расклады!$C:$C,$B9,Расклады!B:B)+SUMIF(Расклады!$I:$I,$B9,Расклады!J:J)+SUMIF(Расклады!$O:$O,$B9,Расклады!N:N)+SUMIF(Расклады!$U:$U,$B9,Расклады!V:V))/$H$4</f>
        <v>0.5396825396825397</v>
      </c>
      <c r="I9" s="46"/>
      <c r="L9" s="37"/>
    </row>
    <row r="10" spans="1:12" ht="12.75">
      <c r="A10" s="64">
        <v>5</v>
      </c>
      <c r="B10" s="62">
        <v>8</v>
      </c>
      <c r="C10" s="29" t="s">
        <v>87</v>
      </c>
      <c r="D10" s="30" t="s">
        <v>88</v>
      </c>
      <c r="E10" s="44">
        <v>2</v>
      </c>
      <c r="F10" s="90">
        <f>SUMIF(Гандикап!A:A,B10,Гандикап!E:E)+SUMIF(Гандикап!A:A,B10,Гандикап!F:F)</f>
        <v>30</v>
      </c>
      <c r="G10" s="45">
        <f>SUMIF(Расклады!$C:$C,$B10,Расклады!A:A)+SUMIF(Расклады!$I:$I,$B10,Расклады!K:K)+SUMIF(Расклады!$O:$O,$B10,Расклады!M:M)+SUMIF(Расклады!$U:$U,$B10,Расклады!W:W)</f>
        <v>-10.5</v>
      </c>
      <c r="H10" s="89">
        <f>(SUMIF(Расклады!$C:$C,$B10,Расклады!B:B)+SUMIF(Расклады!$I:$I,$B10,Расклады!J:J)+SUMIF(Расклады!$O:$O,$B10,Расклады!N:N)+SUMIF(Расклады!$U:$U,$B10,Расклады!V:V))/$H$4</f>
        <v>0.48412698412698413</v>
      </c>
      <c r="L10" s="37"/>
    </row>
    <row r="11" spans="1:12" ht="12.75">
      <c r="A11" s="61">
        <v>6</v>
      </c>
      <c r="B11" s="62">
        <v>1</v>
      </c>
      <c r="C11" s="29" t="s">
        <v>73</v>
      </c>
      <c r="D11" s="30" t="s">
        <v>74</v>
      </c>
      <c r="E11" s="44">
        <v>-0.5</v>
      </c>
      <c r="F11" s="90">
        <f>SUMIF(Гандикап!A:A,B11,Гандикап!E:E)+SUMIF(Гандикап!A:A,B11,Гандикап!F:F)</f>
        <v>25.5</v>
      </c>
      <c r="G11" s="45">
        <f>SUMIF(Расклады!$C:$C,$B11,Расклады!A:A)+SUMIF(Расклады!$I:$I,$B11,Расклады!K:K)+SUMIF(Расклады!$O:$O,$B11,Расклады!M:M)+SUMIF(Расклады!$U:$U,$B11,Расклады!W:W)</f>
        <v>-15</v>
      </c>
      <c r="H11" s="89">
        <f>(SUMIF(Расклады!$C:$C,$B11,Расклады!B:B)+SUMIF(Расклады!$I:$I,$B11,Расклады!J:J)+SUMIF(Расклады!$O:$O,$B11,Расклады!N:N)+SUMIF(Расклады!$U:$U,$B11,Расклады!V:V))/$H$4</f>
        <v>0.4603174603174603</v>
      </c>
      <c r="I11" s="51"/>
      <c r="L11" s="37"/>
    </row>
    <row r="12" spans="1:12" ht="12.75">
      <c r="A12" s="61" t="s">
        <v>116</v>
      </c>
      <c r="B12" s="63">
        <v>5</v>
      </c>
      <c r="C12" s="29" t="s">
        <v>81</v>
      </c>
      <c r="D12" s="30" t="s">
        <v>82</v>
      </c>
      <c r="E12" s="44">
        <v>-1</v>
      </c>
      <c r="F12" s="90">
        <f>SUMIF(Гандикап!A:A,B12,Гандикап!E:E)+SUMIF(Гандикап!A:A,B12,Гандикап!F:F)</f>
        <v>25.5</v>
      </c>
      <c r="G12" s="45">
        <f>SUMIF(Расклады!$C:$C,$B12,Расклады!A:A)+SUMIF(Расклады!$I:$I,$B12,Расклады!K:K)+SUMIF(Расклады!$O:$O,$B12,Расклады!M:M)+SUMIF(Расклады!$U:$U,$B12,Расклады!W:W)</f>
        <v>-27.25</v>
      </c>
      <c r="H12" s="89">
        <f>(SUMIF(Расклады!$C:$C,$B12,Расклады!B:B)+SUMIF(Расклады!$I:$I,$B12,Расклады!J:J)+SUMIF(Расклады!$O:$O,$B12,Расклады!N:N)+SUMIF(Расклады!$U:$U,$B12,Расклады!V:V))/$H$4</f>
        <v>0.3888888888888889</v>
      </c>
      <c r="I12" s="51"/>
      <c r="L12" s="37"/>
    </row>
    <row r="13" spans="1:12" ht="12.75">
      <c r="A13" s="61">
        <v>8</v>
      </c>
      <c r="B13" s="62">
        <v>7</v>
      </c>
      <c r="C13" s="29" t="s">
        <v>85</v>
      </c>
      <c r="D13" s="30" t="s">
        <v>86</v>
      </c>
      <c r="E13" s="44">
        <v>2</v>
      </c>
      <c r="F13" s="90">
        <f>SUMIF(Гандикап!A:A,B13,Гандикап!E:E)+SUMIF(Гандикап!A:A,B13,Гандикап!F:F)</f>
        <v>24</v>
      </c>
      <c r="G13" s="45">
        <f>SUMIF(Расклады!$C:$C,$B13,Расклады!A:A)+SUMIF(Расклады!$I:$I,$B13,Расклады!K:K)+SUMIF(Расклады!$O:$O,$B13,Расклады!M:M)+SUMIF(Расклады!$U:$U,$B13,Расклады!W:W)</f>
        <v>-34.375</v>
      </c>
      <c r="H13" s="89">
        <f>(SUMIF(Расклады!$C:$C,$B13,Расклады!B:B)+SUMIF(Расклады!$I:$I,$B13,Расклады!J:J)+SUMIF(Расклады!$O:$O,$B13,Расклады!N:N)+SUMIF(Расклады!$U:$U,$B13,Расклады!V:V))/$H$4</f>
        <v>0.46825396825396826</v>
      </c>
      <c r="L13" s="37"/>
    </row>
    <row r="14" ht="12.75">
      <c r="L14" s="37"/>
    </row>
    <row r="15" spans="4:12" ht="12.75">
      <c r="D15" s="26"/>
      <c r="E15" s="28"/>
      <c r="F15" s="26"/>
      <c r="G15" s="46"/>
      <c r="H15"/>
      <c r="I15" s="26"/>
      <c r="L15" s="3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3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25390625" style="27" bestFit="1" customWidth="1"/>
    <col min="2" max="2" width="9.125" style="27" bestFit="1" customWidth="1"/>
    <col min="3" max="3" width="9.625" style="28" customWidth="1"/>
    <col min="4" max="4" width="9.125" style="0" customWidth="1"/>
    <col min="5" max="6" width="8.375" style="26" customWidth="1"/>
    <col min="7" max="16384" width="10.00390625" style="26" customWidth="1"/>
  </cols>
  <sheetData>
    <row r="1" ht="12.75">
      <c r="A1" s="27">
        <f>Пары!F3</f>
        <v>8</v>
      </c>
    </row>
    <row r="2" spans="1:6" s="37" customFormat="1" ht="12.75">
      <c r="A2" s="41" t="s">
        <v>68</v>
      </c>
      <c r="B2" s="41" t="s">
        <v>69</v>
      </c>
      <c r="C2" s="43" t="s">
        <v>45</v>
      </c>
      <c r="D2" s="43" t="s">
        <v>64</v>
      </c>
      <c r="E2" s="43" t="s">
        <v>65</v>
      </c>
      <c r="F2" s="43" t="s">
        <v>67</v>
      </c>
    </row>
    <row r="3" spans="1:8" ht="12.75">
      <c r="A3" s="62">
        <v>1</v>
      </c>
      <c r="B3" s="78">
        <v>2</v>
      </c>
      <c r="C3" s="45">
        <f>SUMIF(Расклады!X:X,A3&amp;"+"&amp;B3,Расклады!A:A)+SUMIF(Расклады!X:X,B3&amp;"+"&amp;A3,Расклады!K:K)+SUMIF(Расклады!AA:AA,A3&amp;"+"&amp;B3,Расклады!M:M)+SUMIF(Расклады!AA:AA,B3&amp;"+"&amp;A3,Расклады!W:W)</f>
        <v>-4.5</v>
      </c>
      <c r="D3" s="74">
        <f>COUNTIF(Расклады!X:AA,A3&amp;"+"&amp;B3)+COUNTIF(Расклады!X:AA,B3&amp;"+"&amp;A3)</f>
        <v>3</v>
      </c>
      <c r="E3" s="77">
        <f>IF(D3=2,MATCH(C3,{-40000,-6.9999999999,-2.9999999999,3,7,40000},1)/2-0.5,IF(D3=3,MATCH(C3,{-40000,-9.9999999999,-6.9999999999,-2.9999999999,3,7,10,40000},1)/2-0.5,IF(D3=4,MATCH(C3,{-40000,-12.9999999999,-9.9999999999,-6.9999999999,-2.9999999999,3,7,10,13,40000},1)/2-0.5)))</f>
        <v>1</v>
      </c>
      <c r="F3" s="76">
        <f>SUMIF(Расклады!X:X,A3&amp;"+"&amp;B3,Расклады!Y:Y)+SUMIF(Расклады!X:X,B3&amp;"+"&amp;A3,Расклады!Z:Z)+SUMIF(Расклады!AA:AA,A3&amp;"+"&amp;B3,Расклады!AB:AB)+SUMIF(Расклады!AA:AA,B3&amp;"+"&amp;A3,Расклады!AC:AC)</f>
        <v>1</v>
      </c>
      <c r="G3" s="37"/>
      <c r="H3" s="52"/>
    </row>
    <row r="4" spans="1:6" ht="12.75">
      <c r="A4" s="62">
        <f>IF(B4=1,A3+1,IF(B4="---","---",A3))</f>
        <v>1</v>
      </c>
      <c r="B4" s="78">
        <f aca="true" t="shared" si="0" ref="B4:B33">IF(B3="---","---",IF(AND(A3=A$1,B3+1=A$1),"---",IF(B3=A$1,1,IF(B3+1=A3,B3+2,B3+1))))</f>
        <v>3</v>
      </c>
      <c r="C4" s="45">
        <f>SUMIF(Расклады!X:X,A4&amp;"+"&amp;B4,Расклады!A:A)+SUMIF(Расклады!X:X,B4&amp;"+"&amp;A4,Расклады!K:K)+SUMIF(Расклады!AA:AA,A4&amp;"+"&amp;B4,Расклады!M:M)+SUMIF(Расклады!AA:AA,B4&amp;"+"&amp;A4,Расклады!W:W)</f>
        <v>-6.875</v>
      </c>
      <c r="D4" s="74">
        <f>COUNTIF(Расклады!X:AA,A4&amp;"+"&amp;B4)+COUNTIF(Расклады!X:AA,B4&amp;"+"&amp;A4)</f>
        <v>3</v>
      </c>
      <c r="E4" s="77">
        <f>IF(D4=2,MATCH(C4,{-40000,-6.9999999999,-2.9999999999,3,7,40000},1)/2-0.5,IF(D4=3,MATCH(C4,{-40000,-9.9999999999,-6.9999999999,-2.9999999999,3,7,10,40000},1)/2-0.5,IF(D4=4,MATCH(C4,{-40000,-12.9999999999,-9.9999999999,-6.9999999999,-2.9999999999,3,7,10,13,40000},1)/2-0.5)))</f>
        <v>1</v>
      </c>
      <c r="F4" s="76">
        <f>SUMIF(Расклады!X:X,A4&amp;"+"&amp;B4,Расклады!Y:Y)+SUMIF(Расклады!X:X,B4&amp;"+"&amp;A4,Расклады!Z:Z)+SUMIF(Расклады!AA:AA,A4&amp;"+"&amp;B4,Расклады!AB:AB)+SUMIF(Расклады!AA:AA,B4&amp;"+"&amp;A4,Расклады!AC:AC)</f>
        <v>3</v>
      </c>
    </row>
    <row r="5" spans="1:6" ht="12.75">
      <c r="A5" s="62">
        <f aca="true" t="shared" si="1" ref="A5:A68">IF(B5=1,A4+1,IF(B5="---","---",A4))</f>
        <v>1</v>
      </c>
      <c r="B5" s="78">
        <f t="shared" si="0"/>
        <v>4</v>
      </c>
      <c r="C5" s="45">
        <f>SUMIF(Расклады!X:X,A5&amp;"+"&amp;B5,Расклады!A:A)+SUMIF(Расклады!X:X,B5&amp;"+"&amp;A5,Расклады!K:K)+SUMIF(Расклады!AA:AA,A5&amp;"+"&amp;B5,Расклады!M:M)+SUMIF(Расклады!AA:AA,B5&amp;"+"&amp;A5,Расклады!W:W)</f>
        <v>-2</v>
      </c>
      <c r="D5" s="74">
        <f>COUNTIF(Расклады!X:AA,A5&amp;"+"&amp;B5)+COUNTIF(Расклады!X:AA,B5&amp;"+"&amp;A5)</f>
        <v>3</v>
      </c>
      <c r="E5" s="77">
        <f>IF(D5=2,MATCH(C5,{-40000,-6.9999999999,-2.9999999999,3,7,40000},1)/2-0.5,IF(D5=3,MATCH(C5,{-40000,-9.9999999999,-6.9999999999,-2.9999999999,3,7,10,40000},1)/2-0.5,IF(D5=4,MATCH(C5,{-40000,-12.9999999999,-9.9999999999,-6.9999999999,-2.9999999999,3,7,10,13,40000},1)/2-0.5)))</f>
        <v>1.5</v>
      </c>
      <c r="F5" s="76">
        <f>SUMIF(Расклады!X:X,A5&amp;"+"&amp;B5,Расклады!Y:Y)+SUMIF(Расклады!X:X,B5&amp;"+"&amp;A5,Расклады!Z:Z)+SUMIF(Расклады!AA:AA,A5&amp;"+"&amp;B5,Расклады!AB:AB)+SUMIF(Расклады!AA:AA,B5&amp;"+"&amp;A5,Расклады!AC:AC)</f>
        <v>3</v>
      </c>
    </row>
    <row r="6" spans="1:6" ht="12.75">
      <c r="A6" s="62">
        <f t="shared" si="1"/>
        <v>1</v>
      </c>
      <c r="B6" s="78">
        <f t="shared" si="0"/>
        <v>5</v>
      </c>
      <c r="C6" s="45">
        <f>SUMIF(Расклады!X:X,A6&amp;"+"&amp;B6,Расклады!A:A)+SUMIF(Расклады!X:X,B6&amp;"+"&amp;A6,Расклады!K:K)+SUMIF(Расклады!AA:AA,A6&amp;"+"&amp;B6,Расклады!M:M)+SUMIF(Расклады!AA:AA,B6&amp;"+"&amp;A6,Расклады!W:W)</f>
        <v>3.875</v>
      </c>
      <c r="D6" s="74">
        <f>COUNTIF(Расклады!X:AA,A6&amp;"+"&amp;B6)+COUNTIF(Расклады!X:AA,B6&amp;"+"&amp;A6)</f>
        <v>3</v>
      </c>
      <c r="E6" s="77">
        <f>IF(D6=2,MATCH(C6,{-40000,-6.9999999999,-2.9999999999,3,7,40000},1)/2-0.5,IF(D6=3,MATCH(C6,{-40000,-9.9999999999,-6.9999999999,-2.9999999999,3,7,10,40000},1)/2-0.5,IF(D6=4,MATCH(C6,{-40000,-12.9999999999,-9.9999999999,-6.9999999999,-2.9999999999,3,7,10,13,40000},1)/2-0.5)))</f>
        <v>2</v>
      </c>
      <c r="F6" s="76">
        <f>SUMIF(Расклады!X:X,A6&amp;"+"&amp;B6,Расклады!Y:Y)+SUMIF(Расклады!X:X,B6&amp;"+"&amp;A6,Расклады!Z:Z)+SUMIF(Расклады!AA:AA,A6&amp;"+"&amp;B6,Расклады!AB:AB)+SUMIF(Расклады!AA:AA,B6&amp;"+"&amp;A6,Расклады!AC:AC)</f>
        <v>3</v>
      </c>
    </row>
    <row r="7" spans="1:7" ht="12.75">
      <c r="A7" s="62">
        <f t="shared" si="1"/>
        <v>1</v>
      </c>
      <c r="B7" s="78">
        <f t="shared" si="0"/>
        <v>6</v>
      </c>
      <c r="C7" s="45">
        <f>SUMIF(Расклады!X:X,A7&amp;"+"&amp;B7,Расклады!A:A)+SUMIF(Расклады!X:X,B7&amp;"+"&amp;A7,Расклады!K:K)+SUMIF(Расклады!AA:AA,A7&amp;"+"&amp;B7,Расклады!M:M)+SUMIF(Расклады!AA:AA,B7&amp;"+"&amp;A7,Расклады!W:W)</f>
        <v>10.5</v>
      </c>
      <c r="D7" s="74">
        <f>COUNTIF(Расклады!X:AA,A7&amp;"+"&amp;B7)+COUNTIF(Расклады!X:AA,B7&amp;"+"&amp;A7)</f>
        <v>3</v>
      </c>
      <c r="E7" s="77">
        <f>IF(D7=2,MATCH(C7,{-40000,-6.9999999999,-2.9999999999,3,7,40000},1)/2-0.5,IF(D7=3,MATCH(C7,{-40000,-9.9999999999,-6.9999999999,-2.9999999999,3,7,10,40000},1)/2-0.5,IF(D7=4,MATCH(C7,{-40000,-12.9999999999,-9.9999999999,-6.9999999999,-2.9999999999,3,7,10,13,40000},1)/2-0.5)))</f>
        <v>3</v>
      </c>
      <c r="F7" s="76">
        <f>SUMIF(Расклады!X:X,A7&amp;"+"&amp;B7,Расклады!Y:Y)+SUMIF(Расклады!X:X,B7&amp;"+"&amp;A7,Расклады!Z:Z)+SUMIF(Расклады!AA:AA,A7&amp;"+"&amp;B7,Расклады!AB:AB)+SUMIF(Расклады!AA:AA,B7&amp;"+"&amp;A7,Расклады!AC:AC)</f>
        <v>5</v>
      </c>
      <c r="G7" s="75"/>
    </row>
    <row r="8" spans="1:6" ht="12.75">
      <c r="A8" s="62">
        <f t="shared" si="1"/>
        <v>1</v>
      </c>
      <c r="B8" s="78">
        <f t="shared" si="0"/>
        <v>7</v>
      </c>
      <c r="C8" s="45">
        <f>SUMIF(Расклады!X:X,A8&amp;"+"&amp;B8,Расклады!A:A)+SUMIF(Расклады!X:X,B8&amp;"+"&amp;A8,Расклады!K:K)+SUMIF(Расклады!AA:AA,A8&amp;"+"&amp;B8,Расклады!M:M)+SUMIF(Расклады!AA:AA,B8&amp;"+"&amp;A8,Расклады!W:W)</f>
        <v>-5.5</v>
      </c>
      <c r="D8" s="74">
        <f>COUNTIF(Расклады!X:AA,A8&amp;"+"&amp;B8)+COUNTIF(Расклады!X:AA,B8&amp;"+"&amp;A8)</f>
        <v>3</v>
      </c>
      <c r="E8" s="77">
        <f>IF(D8=2,MATCH(C8,{-40000,-6.9999999999,-2.9999999999,3,7,40000},1)/2-0.5,IF(D8=3,MATCH(C8,{-40000,-9.9999999999,-6.9999999999,-2.9999999999,3,7,10,40000},1)/2-0.5,IF(D8=4,MATCH(C8,{-40000,-12.9999999999,-9.9999999999,-6.9999999999,-2.9999999999,3,7,10,13,40000},1)/2-0.5)))</f>
        <v>1</v>
      </c>
      <c r="F8" s="76">
        <f>SUMIF(Расклады!X:X,A8&amp;"+"&amp;B8,Расклады!Y:Y)+SUMIF(Расклады!X:X,B8&amp;"+"&amp;A8,Расклады!Z:Z)+SUMIF(Расклады!AA:AA,A8&amp;"+"&amp;B8,Расклады!AB:AB)+SUMIF(Расклады!AA:AA,B8&amp;"+"&amp;A8,Расклады!AC:AC)</f>
        <v>0</v>
      </c>
    </row>
    <row r="9" spans="1:6" ht="12.75">
      <c r="A9" s="62">
        <f t="shared" si="1"/>
        <v>1</v>
      </c>
      <c r="B9" s="78">
        <f t="shared" si="0"/>
        <v>8</v>
      </c>
      <c r="C9" s="45">
        <f>SUMIF(Расклады!X:X,A9&amp;"+"&amp;B9,Расклады!A:A)+SUMIF(Расклады!X:X,B9&amp;"+"&amp;A9,Расклады!K:K)+SUMIF(Расклады!AA:AA,A9&amp;"+"&amp;B9,Расклады!M:M)+SUMIF(Расклады!AA:AA,B9&amp;"+"&amp;A9,Расклады!W:W)</f>
        <v>-10.5</v>
      </c>
      <c r="D9" s="74">
        <f>COUNTIF(Расклады!X:AA,A9&amp;"+"&amp;B9)+COUNTIF(Расклады!X:AA,B9&amp;"+"&amp;A9)</f>
        <v>3</v>
      </c>
      <c r="E9" s="77">
        <f>IF(D9=2,MATCH(C9,{-40000,-6.9999999999,-2.9999999999,3,7,40000},1)/2-0.5,IF(D9=3,MATCH(C9,{-40000,-9.9999999999,-6.9999999999,-2.9999999999,3,7,10,40000},1)/2-0.5,IF(D9=4,MATCH(C9,{-40000,-12.9999999999,-9.9999999999,-6.9999999999,-2.9999999999,3,7,10,13,40000},1)/2-0.5)))</f>
        <v>0</v>
      </c>
      <c r="F9" s="76">
        <f>SUMIF(Расклады!X:X,A9&amp;"+"&amp;B9,Расклады!Y:Y)+SUMIF(Расклады!X:X,B9&amp;"+"&amp;A9,Расклады!Z:Z)+SUMIF(Расклады!AA:AA,A9&amp;"+"&amp;B9,Расклады!AB:AB)+SUMIF(Расклады!AA:AA,B9&amp;"+"&amp;A9,Расклады!AC:AC)</f>
        <v>1</v>
      </c>
    </row>
    <row r="10" spans="1:6" ht="12.75">
      <c r="A10" s="62">
        <f t="shared" si="1"/>
        <v>2</v>
      </c>
      <c r="B10" s="78">
        <f t="shared" si="0"/>
        <v>1</v>
      </c>
      <c r="C10" s="45">
        <f>SUMIF(Расклады!X:X,A10&amp;"+"&amp;B10,Расклады!A:A)+SUMIF(Расклады!X:X,B10&amp;"+"&amp;A10,Расклады!K:K)+SUMIF(Расклады!AA:AA,A10&amp;"+"&amp;B10,Расклады!M:M)+SUMIF(Расклады!AA:AA,B10&amp;"+"&amp;A10,Расклады!W:W)</f>
        <v>4.5</v>
      </c>
      <c r="D10" s="74">
        <f>COUNTIF(Расклады!X:AA,A10&amp;"+"&amp;B10)+COUNTIF(Расклады!X:AA,B10&amp;"+"&amp;A10)</f>
        <v>3</v>
      </c>
      <c r="E10" s="77">
        <f>IF(D10=2,MATCH(C10,{-40000,-6.9999999999,-2.9999999999,3,7,40000},1)/2-0.5,IF(D10=3,MATCH(C10,{-40000,-9.9999999999,-6.9999999999,-2.9999999999,3,7,10,40000},1)/2-0.5,IF(D10=4,MATCH(C10,{-40000,-12.9999999999,-9.9999999999,-6.9999999999,-2.9999999999,3,7,10,13,40000},1)/2-0.5)))</f>
        <v>2</v>
      </c>
      <c r="F10" s="76">
        <f>SUMIF(Расклады!X:X,A10&amp;"+"&amp;B10,Расклады!Y:Y)+SUMIF(Расклады!X:X,B10&amp;"+"&amp;A10,Расклады!Z:Z)+SUMIF(Расклады!AA:AA,A10&amp;"+"&amp;B10,Расклады!AB:AB)+SUMIF(Расклады!AA:AA,B10&amp;"+"&amp;A10,Расклады!AC:AC)</f>
        <v>5</v>
      </c>
    </row>
    <row r="11" spans="1:6" ht="12.75">
      <c r="A11" s="62">
        <f t="shared" si="1"/>
        <v>2</v>
      </c>
      <c r="B11" s="78">
        <f t="shared" si="0"/>
        <v>3</v>
      </c>
      <c r="C11" s="45">
        <f>SUMIF(Расклады!X:X,A11&amp;"+"&amp;B11,Расклады!A:A)+SUMIF(Расклады!X:X,B11&amp;"+"&amp;A11,Расклады!K:K)+SUMIF(Расклады!AA:AA,A11&amp;"+"&amp;B11,Расклады!M:M)+SUMIF(Расклады!AA:AA,B11&amp;"+"&amp;A11,Расклады!W:W)</f>
        <v>-13.875</v>
      </c>
      <c r="D11" s="74">
        <f>COUNTIF(Расклады!X:AA,A11&amp;"+"&amp;B11)+COUNTIF(Расклады!X:AA,B11&amp;"+"&amp;A11)</f>
        <v>3</v>
      </c>
      <c r="E11" s="77">
        <f>IF(D11=2,MATCH(C11,{-40000,-6.9999999999,-2.9999999999,3,7,40000},1)/2-0.5,IF(D11=3,MATCH(C11,{-40000,-9.9999999999,-6.9999999999,-2.9999999999,3,7,10,40000},1)/2-0.5,IF(D11=4,MATCH(C11,{-40000,-12.9999999999,-9.9999999999,-6.9999999999,-2.9999999999,3,7,10,13,40000},1)/2-0.5)))</f>
        <v>0</v>
      </c>
      <c r="F11" s="76">
        <f>SUMIF(Расклады!X:X,A11&amp;"+"&amp;B11,Расклады!Y:Y)+SUMIF(Расклады!X:X,B11&amp;"+"&amp;A11,Расклады!Z:Z)+SUMIF(Расклады!AA:AA,A11&amp;"+"&amp;B11,Расклады!AB:AB)+SUMIF(Расклады!AA:AA,B11&amp;"+"&amp;A11,Расклады!AC:AC)</f>
        <v>2</v>
      </c>
    </row>
    <row r="12" spans="1:6" ht="12.75">
      <c r="A12" s="62">
        <f t="shared" si="1"/>
        <v>2</v>
      </c>
      <c r="B12" s="78">
        <f t="shared" si="0"/>
        <v>4</v>
      </c>
      <c r="C12" s="45">
        <f>SUMIF(Расклады!X:X,A12&amp;"+"&amp;B12,Расклады!A:A)+SUMIF(Расклады!X:X,B12&amp;"+"&amp;A12,Расклады!K:K)+SUMIF(Расклады!AA:AA,A12&amp;"+"&amp;B12,Расклады!M:M)+SUMIF(Расклады!AA:AA,B12&amp;"+"&amp;A12,Расклады!W:W)</f>
        <v>6.25</v>
      </c>
      <c r="D12" s="74">
        <f>COUNTIF(Расклады!X:AA,A12&amp;"+"&amp;B12)+COUNTIF(Расклады!X:AA,B12&amp;"+"&amp;A12)</f>
        <v>3</v>
      </c>
      <c r="E12" s="77">
        <f>IF(D12=2,MATCH(C12,{-40000,-6.9999999999,-2.9999999999,3,7,40000},1)/2-0.5,IF(D12=3,MATCH(C12,{-40000,-9.9999999999,-6.9999999999,-2.9999999999,3,7,10,40000},1)/2-0.5,IF(D12=4,MATCH(C12,{-40000,-12.9999999999,-9.9999999999,-6.9999999999,-2.9999999999,3,7,10,13,40000},1)/2-0.5)))</f>
        <v>2</v>
      </c>
      <c r="F12" s="76">
        <f>SUMIF(Расклады!X:X,A12&amp;"+"&amp;B12,Расклады!Y:Y)+SUMIF(Расклады!X:X,B12&amp;"+"&amp;A12,Расклады!Z:Z)+SUMIF(Расклады!AA:AA,A12&amp;"+"&amp;B12,Расклады!AB:AB)+SUMIF(Расклады!AA:AA,B12&amp;"+"&amp;A12,Расклады!AC:AC)</f>
        <v>5</v>
      </c>
    </row>
    <row r="13" spans="1:6" ht="12.75">
      <c r="A13" s="62">
        <f t="shared" si="1"/>
        <v>2</v>
      </c>
      <c r="B13" s="78">
        <f t="shared" si="0"/>
        <v>5</v>
      </c>
      <c r="C13" s="45">
        <f>SUMIF(Расклады!X:X,A13&amp;"+"&amp;B13,Расклады!A:A)+SUMIF(Расклады!X:X,B13&amp;"+"&amp;A13,Расклады!K:K)+SUMIF(Расклады!AA:AA,A13&amp;"+"&amp;B13,Расклады!M:M)+SUMIF(Расклады!AA:AA,B13&amp;"+"&amp;A13,Расклады!W:W)</f>
        <v>-0.875</v>
      </c>
      <c r="D13" s="74">
        <f>COUNTIF(Расклады!X:AA,A13&amp;"+"&amp;B13)+COUNTIF(Расклады!X:AA,B13&amp;"+"&amp;A13)</f>
        <v>3</v>
      </c>
      <c r="E13" s="77">
        <f>IF(D13=2,MATCH(C13,{-40000,-6.9999999999,-2.9999999999,3,7,40000},1)/2-0.5,IF(D13=3,MATCH(C13,{-40000,-9.9999999999,-6.9999999999,-2.9999999999,3,7,10,40000},1)/2-0.5,IF(D13=4,MATCH(C13,{-40000,-12.9999999999,-9.9999999999,-6.9999999999,-2.9999999999,3,7,10,13,40000},1)/2-0.5)))</f>
        <v>1.5</v>
      </c>
      <c r="F13" s="76">
        <f>SUMIF(Расклады!X:X,A13&amp;"+"&amp;B13,Расклады!Y:Y)+SUMIF(Расклады!X:X,B13&amp;"+"&amp;A13,Расклады!Z:Z)+SUMIF(Расклады!AA:AA,A13&amp;"+"&amp;B13,Расклады!AB:AB)+SUMIF(Расклады!AA:AA,B13&amp;"+"&amp;A13,Расклады!AC:AC)</f>
        <v>3</v>
      </c>
    </row>
    <row r="14" spans="1:6" ht="12.75">
      <c r="A14" s="62">
        <f t="shared" si="1"/>
        <v>2</v>
      </c>
      <c r="B14" s="78">
        <f t="shared" si="0"/>
        <v>6</v>
      </c>
      <c r="C14" s="45">
        <f>SUMIF(Расклады!X:X,A14&amp;"+"&amp;B14,Расклады!A:A)+SUMIF(Расклады!X:X,B14&amp;"+"&amp;A14,Расклады!K:K)+SUMIF(Расклады!AA:AA,A14&amp;"+"&amp;B14,Расклады!M:M)+SUMIF(Расклады!AA:AA,B14&amp;"+"&amp;A14,Расклады!W:W)</f>
        <v>-0.25</v>
      </c>
      <c r="D14" s="74">
        <f>COUNTIF(Расклады!X:AA,A14&amp;"+"&amp;B14)+COUNTIF(Расклады!X:AA,B14&amp;"+"&amp;A14)</f>
        <v>3</v>
      </c>
      <c r="E14" s="77">
        <f>IF(D14=2,MATCH(C14,{-40000,-6.9999999999,-2.9999999999,3,7,40000},1)/2-0.5,IF(D14=3,MATCH(C14,{-40000,-9.9999999999,-6.9999999999,-2.9999999999,3,7,10,40000},1)/2-0.5,IF(D14=4,MATCH(C14,{-40000,-12.9999999999,-9.9999999999,-6.9999999999,-2.9999999999,3,7,10,13,40000},1)/2-0.5)))</f>
        <v>1.5</v>
      </c>
      <c r="F14" s="76">
        <f>SUMIF(Расклады!X:X,A14&amp;"+"&amp;B14,Расклады!Y:Y)+SUMIF(Расклады!X:X,B14&amp;"+"&amp;A14,Расклады!Z:Z)+SUMIF(Расклады!AA:AA,A14&amp;"+"&amp;B14,Расклады!AB:AB)+SUMIF(Расклады!AA:AA,B14&amp;"+"&amp;A14,Расклады!AC:AC)</f>
        <v>2</v>
      </c>
    </row>
    <row r="15" spans="1:6" ht="12.75">
      <c r="A15" s="62">
        <f t="shared" si="1"/>
        <v>2</v>
      </c>
      <c r="B15" s="78">
        <f t="shared" si="0"/>
        <v>7</v>
      </c>
      <c r="C15" s="45">
        <f>SUMIF(Расклады!X:X,A15&amp;"+"&amp;B15,Расклады!A:A)+SUMIF(Расклады!X:X,B15&amp;"+"&amp;A15,Расклады!K:K)+SUMIF(Расклады!AA:AA,A15&amp;"+"&amp;B15,Расклады!M:M)+SUMIF(Расклады!AA:AA,B15&amp;"+"&amp;A15,Расклады!W:W)</f>
        <v>9.75</v>
      </c>
      <c r="D15" s="74">
        <f>COUNTIF(Расклады!X:AA,A15&amp;"+"&amp;B15)+COUNTIF(Расклады!X:AA,B15&amp;"+"&amp;A15)</f>
        <v>3</v>
      </c>
      <c r="E15" s="77">
        <f>IF(D15=2,MATCH(C15,{-40000,-6.9999999999,-2.9999999999,3,7,40000},1)/2-0.5,IF(D15=3,MATCH(C15,{-40000,-9.9999999999,-6.9999999999,-2.9999999999,3,7,10,40000},1)/2-0.5,IF(D15=4,MATCH(C15,{-40000,-12.9999999999,-9.9999999999,-6.9999999999,-2.9999999999,3,7,10,13,40000},1)/2-0.5)))</f>
        <v>2.5</v>
      </c>
      <c r="F15" s="76">
        <f>SUMIF(Расклады!X:X,A15&amp;"+"&amp;B15,Расклады!Y:Y)+SUMIF(Расклады!X:X,B15&amp;"+"&amp;A15,Расклады!Z:Z)+SUMIF(Расклады!AA:AA,A15&amp;"+"&amp;B15,Расклады!AB:AB)+SUMIF(Расклады!AA:AA,B15&amp;"+"&amp;A15,Расклады!AC:AC)</f>
        <v>4</v>
      </c>
    </row>
    <row r="16" spans="1:6" ht="12.75">
      <c r="A16" s="62">
        <f t="shared" si="1"/>
        <v>2</v>
      </c>
      <c r="B16" s="78">
        <f t="shared" si="0"/>
        <v>8</v>
      </c>
      <c r="C16" s="45">
        <f>SUMIF(Расклады!X:X,A16&amp;"+"&amp;B16,Расклады!A:A)+SUMIF(Расклады!X:X,B16&amp;"+"&amp;A16,Расклады!K:K)+SUMIF(Расклады!AA:AA,A16&amp;"+"&amp;B16,Расклады!M:M)+SUMIF(Расклады!AA:AA,B16&amp;"+"&amp;A16,Расклады!W:W)</f>
        <v>8.125</v>
      </c>
      <c r="D16" s="74">
        <f>COUNTIF(Расклады!X:AA,A16&amp;"+"&amp;B16)+COUNTIF(Расклады!X:AA,B16&amp;"+"&amp;A16)</f>
        <v>3</v>
      </c>
      <c r="E16" s="77">
        <f>IF(D16=2,MATCH(C16,{-40000,-6.9999999999,-2.9999999999,3,7,40000},1)/2-0.5,IF(D16=3,MATCH(C16,{-40000,-9.9999999999,-6.9999999999,-2.9999999999,3,7,10,40000},1)/2-0.5,IF(D16=4,MATCH(C16,{-40000,-12.9999999999,-9.9999999999,-6.9999999999,-2.9999999999,3,7,10,13,40000},1)/2-0.5)))</f>
        <v>2.5</v>
      </c>
      <c r="F16" s="76">
        <f>SUMIF(Расклады!X:X,A16&amp;"+"&amp;B16,Расклады!Y:Y)+SUMIF(Расклады!X:X,B16&amp;"+"&amp;A16,Расклады!Z:Z)+SUMIF(Расклады!AA:AA,A16&amp;"+"&amp;B16,Расклады!AB:AB)+SUMIF(Расклады!AA:AA,B16&amp;"+"&amp;A16,Расклады!AC:AC)</f>
        <v>5</v>
      </c>
    </row>
    <row r="17" spans="1:6" ht="12.75">
      <c r="A17" s="62">
        <f t="shared" si="1"/>
        <v>3</v>
      </c>
      <c r="B17" s="78">
        <f t="shared" si="0"/>
        <v>1</v>
      </c>
      <c r="C17" s="45">
        <f>SUMIF(Расклады!X:X,A17&amp;"+"&amp;B17,Расклады!A:A)+SUMIF(Расклады!X:X,B17&amp;"+"&amp;A17,Расклады!K:K)+SUMIF(Расклады!AA:AA,A17&amp;"+"&amp;B17,Расклады!M:M)+SUMIF(Расклады!AA:AA,B17&amp;"+"&amp;A17,Расклады!W:W)</f>
        <v>6.875</v>
      </c>
      <c r="D17" s="74">
        <f>COUNTIF(Расклады!X:AA,A17&amp;"+"&amp;B17)+COUNTIF(Расклады!X:AA,B17&amp;"+"&amp;A17)</f>
        <v>3</v>
      </c>
      <c r="E17" s="77">
        <f>IF(D17=2,MATCH(C17,{-40000,-6.9999999999,-2.9999999999,3,7,40000},1)/2-0.5,IF(D17=3,MATCH(C17,{-40000,-9.9999999999,-6.9999999999,-2.9999999999,3,7,10,40000},1)/2-0.5,IF(D17=4,MATCH(C17,{-40000,-12.9999999999,-9.9999999999,-6.9999999999,-2.9999999999,3,7,10,13,40000},1)/2-0.5)))</f>
        <v>2</v>
      </c>
      <c r="F17" s="76">
        <f>SUMIF(Расклады!X:X,A17&amp;"+"&amp;B17,Расклады!Y:Y)+SUMIF(Расклады!X:X,B17&amp;"+"&amp;A17,Расклады!Z:Z)+SUMIF(Расклады!AA:AA,A17&amp;"+"&amp;B17,Расклады!AB:AB)+SUMIF(Расклады!AA:AA,B17&amp;"+"&amp;A17,Расклады!AC:AC)</f>
        <v>3</v>
      </c>
    </row>
    <row r="18" spans="1:6" ht="12.75">
      <c r="A18" s="62">
        <f t="shared" si="1"/>
        <v>3</v>
      </c>
      <c r="B18" s="78">
        <f t="shared" si="0"/>
        <v>2</v>
      </c>
      <c r="C18" s="45">
        <f>SUMIF(Расклады!X:X,A18&amp;"+"&amp;B18,Расклады!A:A)+SUMIF(Расклады!X:X,B18&amp;"+"&amp;A18,Расклады!K:K)+SUMIF(Расклады!AA:AA,A18&amp;"+"&amp;B18,Расклады!M:M)+SUMIF(Расклады!AA:AA,B18&amp;"+"&amp;A18,Расклады!W:W)</f>
        <v>13.875</v>
      </c>
      <c r="D18" s="74">
        <f>COUNTIF(Расклады!X:AA,A18&amp;"+"&amp;B18)+COUNTIF(Расклады!X:AA,B18&amp;"+"&amp;A18)</f>
        <v>3</v>
      </c>
      <c r="E18" s="77">
        <f>IF(D18=2,MATCH(C18,{-40000,-6.9999999999,-2.9999999999,3,7,40000},1)/2-0.5,IF(D18=3,MATCH(C18,{-40000,-9.9999999999,-6.9999999999,-2.9999999999,3,7,10,40000},1)/2-0.5,IF(D18=4,MATCH(C18,{-40000,-12.9999999999,-9.9999999999,-6.9999999999,-2.9999999999,3,7,10,13,40000},1)/2-0.5)))</f>
        <v>3</v>
      </c>
      <c r="F18" s="76">
        <f>SUMIF(Расклады!X:X,A18&amp;"+"&amp;B18,Расклады!Y:Y)+SUMIF(Расклады!X:X,B18&amp;"+"&amp;A18,Расклады!Z:Z)+SUMIF(Расклады!AA:AA,A18&amp;"+"&amp;B18,Расклады!AB:AB)+SUMIF(Расклады!AA:AA,B18&amp;"+"&amp;A18,Расклады!AC:AC)</f>
        <v>4</v>
      </c>
    </row>
    <row r="19" spans="1:6" ht="12.75">
      <c r="A19" s="62">
        <f t="shared" si="1"/>
        <v>3</v>
      </c>
      <c r="B19" s="78">
        <f t="shared" si="0"/>
        <v>4</v>
      </c>
      <c r="C19" s="45">
        <f>SUMIF(Расклады!X:X,A19&amp;"+"&amp;B19,Расклады!A:A)+SUMIF(Расклады!X:X,B19&amp;"+"&amp;A19,Расклады!K:K)+SUMIF(Расклады!AA:AA,A19&amp;"+"&amp;B19,Расклады!M:M)+SUMIF(Расклады!AA:AA,B19&amp;"+"&amp;A19,Расклады!W:W)</f>
        <v>8.25</v>
      </c>
      <c r="D19" s="74">
        <f>COUNTIF(Расклады!X:AA,A19&amp;"+"&amp;B19)+COUNTIF(Расклады!X:AA,B19&amp;"+"&amp;A19)</f>
        <v>3</v>
      </c>
      <c r="E19" s="77">
        <f>IF(D19=2,MATCH(C19,{-40000,-6.9999999999,-2.9999999999,3,7,40000},1)/2-0.5,IF(D19=3,MATCH(C19,{-40000,-9.9999999999,-6.9999999999,-2.9999999999,3,7,10,40000},1)/2-0.5,IF(D19=4,MATCH(C19,{-40000,-12.9999999999,-9.9999999999,-6.9999999999,-2.9999999999,3,7,10,13,40000},1)/2-0.5)))</f>
        <v>2.5</v>
      </c>
      <c r="F19" s="76">
        <f>SUMIF(Расклады!X:X,A19&amp;"+"&amp;B19,Расклады!Y:Y)+SUMIF(Расклады!X:X,B19&amp;"+"&amp;A19,Расклады!Z:Z)+SUMIF(Расклады!AA:AA,A19&amp;"+"&amp;B19,Расклады!AB:AB)+SUMIF(Расклады!AA:AA,B19&amp;"+"&amp;A19,Расклады!AC:AC)</f>
        <v>4</v>
      </c>
    </row>
    <row r="20" spans="1:6" ht="12.75">
      <c r="A20" s="62">
        <f t="shared" si="1"/>
        <v>3</v>
      </c>
      <c r="B20" s="78">
        <f t="shared" si="0"/>
        <v>5</v>
      </c>
      <c r="C20" s="45">
        <f>SUMIF(Расклады!X:X,A20&amp;"+"&amp;B20,Расклады!A:A)+SUMIF(Расклады!X:X,B20&amp;"+"&amp;A20,Расклады!K:K)+SUMIF(Расклады!AA:AA,A20&amp;"+"&amp;B20,Расклады!M:M)+SUMIF(Расклады!AA:AA,B20&amp;"+"&amp;A20,Расклады!W:W)</f>
        <v>-2</v>
      </c>
      <c r="D20" s="74">
        <f>COUNTIF(Расклады!X:AA,A20&amp;"+"&amp;B20)+COUNTIF(Расклады!X:AA,B20&amp;"+"&amp;A20)</f>
        <v>3</v>
      </c>
      <c r="E20" s="77">
        <f>IF(D20=2,MATCH(C20,{-40000,-6.9999999999,-2.9999999999,3,7,40000},1)/2-0.5,IF(D20=3,MATCH(C20,{-40000,-9.9999999999,-6.9999999999,-2.9999999999,3,7,10,40000},1)/2-0.5,IF(D20=4,MATCH(C20,{-40000,-12.9999999999,-9.9999999999,-6.9999999999,-2.9999999999,3,7,10,13,40000},1)/2-0.5)))</f>
        <v>1.5</v>
      </c>
      <c r="F20" s="76">
        <f>SUMIF(Расклады!X:X,A20&amp;"+"&amp;B20,Расклады!Y:Y)+SUMIF(Расклады!X:X,B20&amp;"+"&amp;A20,Расклады!Z:Z)+SUMIF(Расклады!AA:AA,A20&amp;"+"&amp;B20,Расклады!AB:AB)+SUMIF(Расклады!AA:AA,B20&amp;"+"&amp;A20,Расклады!AC:AC)</f>
        <v>2</v>
      </c>
    </row>
    <row r="21" spans="1:6" ht="12.75">
      <c r="A21" s="62">
        <f t="shared" si="1"/>
        <v>3</v>
      </c>
      <c r="B21" s="78">
        <f t="shared" si="0"/>
        <v>6</v>
      </c>
      <c r="C21" s="45">
        <f>SUMIF(Расклады!X:X,A21&amp;"+"&amp;B21,Расклады!A:A)+SUMIF(Расклады!X:X,B21&amp;"+"&amp;A21,Расклады!K:K)+SUMIF(Расклады!AA:AA,A21&amp;"+"&amp;B21,Расклады!M:M)+SUMIF(Расклады!AA:AA,B21&amp;"+"&amp;A21,Расклады!W:W)</f>
        <v>2.25</v>
      </c>
      <c r="D21" s="74">
        <f>COUNTIF(Расклады!X:AA,A21&amp;"+"&amp;B21)+COUNTIF(Расклады!X:AA,B21&amp;"+"&amp;A21)</f>
        <v>3</v>
      </c>
      <c r="E21" s="77">
        <f>IF(D21=2,MATCH(C21,{-40000,-6.9999999999,-2.9999999999,3,7,40000},1)/2-0.5,IF(D21=3,MATCH(C21,{-40000,-9.9999999999,-6.9999999999,-2.9999999999,3,7,10,40000},1)/2-0.5,IF(D21=4,MATCH(C21,{-40000,-12.9999999999,-9.9999999999,-6.9999999999,-2.9999999999,3,7,10,13,40000},1)/2-0.5)))</f>
        <v>1.5</v>
      </c>
      <c r="F21" s="76">
        <f>SUMIF(Расклады!X:X,A21&amp;"+"&amp;B21,Расклады!Y:Y)+SUMIF(Расклады!X:X,B21&amp;"+"&amp;A21,Расклады!Z:Z)+SUMIF(Расклады!AA:AA,A21&amp;"+"&amp;B21,Расклады!AB:AB)+SUMIF(Расклады!AA:AA,B21&amp;"+"&amp;A21,Расклады!AC:AC)</f>
        <v>3</v>
      </c>
    </row>
    <row r="22" spans="1:6" ht="12.75">
      <c r="A22" s="62">
        <f t="shared" si="1"/>
        <v>3</v>
      </c>
      <c r="B22" s="78">
        <f t="shared" si="0"/>
        <v>7</v>
      </c>
      <c r="C22" s="45">
        <f>SUMIF(Расклады!X:X,A22&amp;"+"&amp;B22,Расклады!A:A)+SUMIF(Расклады!X:X,B22&amp;"+"&amp;A22,Расклады!K:K)+SUMIF(Расклады!AA:AA,A22&amp;"+"&amp;B22,Расклады!M:M)+SUMIF(Расклады!AA:AA,B22&amp;"+"&amp;A22,Расклады!W:W)</f>
        <v>5</v>
      </c>
      <c r="D22" s="74">
        <f>COUNTIF(Расклады!X:AA,A22&amp;"+"&amp;B22)+COUNTIF(Расклады!X:AA,B22&amp;"+"&amp;A22)</f>
        <v>3</v>
      </c>
      <c r="E22" s="77">
        <f>IF(D22=2,MATCH(C22,{-40000,-6.9999999999,-2.9999999999,3,7,40000},1)/2-0.5,IF(D22=3,MATCH(C22,{-40000,-9.9999999999,-6.9999999999,-2.9999999999,3,7,10,40000},1)/2-0.5,IF(D22=4,MATCH(C22,{-40000,-12.9999999999,-9.9999999999,-6.9999999999,-2.9999999999,3,7,10,13,40000},1)/2-0.5)))</f>
        <v>2</v>
      </c>
      <c r="F22" s="76">
        <f>SUMIF(Расклады!X:X,A22&amp;"+"&amp;B22,Расклады!Y:Y)+SUMIF(Расклады!X:X,B22&amp;"+"&amp;A22,Расклады!Z:Z)+SUMIF(Расклады!AA:AA,A22&amp;"+"&amp;B22,Расклады!AB:AB)+SUMIF(Расклады!AA:AA,B22&amp;"+"&amp;A22,Расклады!AC:AC)</f>
        <v>6</v>
      </c>
    </row>
    <row r="23" spans="1:6" ht="12.75">
      <c r="A23" s="62">
        <f t="shared" si="1"/>
        <v>3</v>
      </c>
      <c r="B23" s="78">
        <f t="shared" si="0"/>
        <v>8</v>
      </c>
      <c r="C23" s="45">
        <f>SUMIF(Расклады!X:X,A23&amp;"+"&amp;B23,Расклады!A:A)+SUMIF(Расклады!X:X,B23&amp;"+"&amp;A23,Расклады!K:K)+SUMIF(Расклады!AA:AA,A23&amp;"+"&amp;B23,Расклады!M:M)+SUMIF(Расклады!AA:AA,B23&amp;"+"&amp;A23,Расклады!W:W)</f>
        <v>10.75</v>
      </c>
      <c r="D23" s="74">
        <f>COUNTIF(Расклады!X:AA,A23&amp;"+"&amp;B23)+COUNTIF(Расклады!X:AA,B23&amp;"+"&amp;A23)</f>
        <v>3</v>
      </c>
      <c r="E23" s="77">
        <f>IF(D23=2,MATCH(C23,{-40000,-6.9999999999,-2.9999999999,3,7,40000},1)/2-0.5,IF(D23=3,MATCH(C23,{-40000,-9.9999999999,-6.9999999999,-2.9999999999,3,7,10,40000},1)/2-0.5,IF(D23=4,MATCH(C23,{-40000,-12.9999999999,-9.9999999999,-6.9999999999,-2.9999999999,3,7,10,13,40000},1)/2-0.5)))</f>
        <v>3</v>
      </c>
      <c r="F23" s="76">
        <f>SUMIF(Расклады!X:X,A23&amp;"+"&amp;B23,Расклады!Y:Y)+SUMIF(Расклады!X:X,B23&amp;"+"&amp;A23,Расклады!Z:Z)+SUMIF(Расклады!AA:AA,A23&amp;"+"&amp;B23,Расклады!AB:AB)+SUMIF(Расклады!AA:AA,B23&amp;"+"&amp;A23,Расклады!AC:AC)</f>
        <v>5</v>
      </c>
    </row>
    <row r="24" spans="1:6" ht="12.75">
      <c r="A24" s="62">
        <f t="shared" si="1"/>
        <v>4</v>
      </c>
      <c r="B24" s="78">
        <f t="shared" si="0"/>
        <v>1</v>
      </c>
      <c r="C24" s="45">
        <f>SUMIF(Расклады!X:X,A24&amp;"+"&amp;B24,Расклады!A:A)+SUMIF(Расклады!X:X,B24&amp;"+"&amp;A24,Расклады!K:K)+SUMIF(Расклады!AA:AA,A24&amp;"+"&amp;B24,Расклады!M:M)+SUMIF(Расклады!AA:AA,B24&amp;"+"&amp;A24,Расклады!W:W)</f>
        <v>2</v>
      </c>
      <c r="D24" s="74">
        <f>COUNTIF(Расклады!X:AA,A24&amp;"+"&amp;B24)+COUNTIF(Расклады!X:AA,B24&amp;"+"&amp;A24)</f>
        <v>3</v>
      </c>
      <c r="E24" s="77">
        <f>IF(D24=2,MATCH(C24,{-40000,-6.9999999999,-2.9999999999,3,7,40000},1)/2-0.5,IF(D24=3,MATCH(C24,{-40000,-9.9999999999,-6.9999999999,-2.9999999999,3,7,10,40000},1)/2-0.5,IF(D24=4,MATCH(C24,{-40000,-12.9999999999,-9.9999999999,-6.9999999999,-2.9999999999,3,7,10,13,40000},1)/2-0.5)))</f>
        <v>1.5</v>
      </c>
      <c r="F24" s="76">
        <f>SUMIF(Расклады!X:X,A24&amp;"+"&amp;B24,Расклады!Y:Y)+SUMIF(Расклады!X:X,B24&amp;"+"&amp;A24,Расклады!Z:Z)+SUMIF(Расклады!AA:AA,A24&amp;"+"&amp;B24,Расклады!AB:AB)+SUMIF(Расклады!AA:AA,B24&amp;"+"&amp;A24,Расклады!AC:AC)</f>
        <v>3</v>
      </c>
    </row>
    <row r="25" spans="1:6" ht="12.75">
      <c r="A25" s="62">
        <f t="shared" si="1"/>
        <v>4</v>
      </c>
      <c r="B25" s="78">
        <f t="shared" si="0"/>
        <v>2</v>
      </c>
      <c r="C25" s="45">
        <f>SUMIF(Расклады!X:X,A25&amp;"+"&amp;B25,Расклады!A:A)+SUMIF(Расклады!X:X,B25&amp;"+"&amp;A25,Расклады!K:K)+SUMIF(Расклады!AA:AA,A25&amp;"+"&amp;B25,Расклады!M:M)+SUMIF(Расклады!AA:AA,B25&amp;"+"&amp;A25,Расклады!W:W)</f>
        <v>-6.25</v>
      </c>
      <c r="D25" s="74">
        <f>COUNTIF(Расклады!X:AA,A25&amp;"+"&amp;B25)+COUNTIF(Расклады!X:AA,B25&amp;"+"&amp;A25)</f>
        <v>3</v>
      </c>
      <c r="E25" s="77">
        <f>IF(D25=2,MATCH(C25,{-40000,-6.9999999999,-2.9999999999,3,7,40000},1)/2-0.5,IF(D25=3,MATCH(C25,{-40000,-9.9999999999,-6.9999999999,-2.9999999999,3,7,10,40000},1)/2-0.5,IF(D25=4,MATCH(C25,{-40000,-12.9999999999,-9.9999999999,-6.9999999999,-2.9999999999,3,7,10,13,40000},1)/2-0.5)))</f>
        <v>1</v>
      </c>
      <c r="F25" s="76">
        <f>SUMIF(Расклады!X:X,A25&amp;"+"&amp;B25,Расклады!Y:Y)+SUMIF(Расклады!X:X,B25&amp;"+"&amp;A25,Расклады!Z:Z)+SUMIF(Расклады!AA:AA,A25&amp;"+"&amp;B25,Расклады!AB:AB)+SUMIF(Расклады!AA:AA,B25&amp;"+"&amp;A25,Расклады!AC:AC)</f>
        <v>1</v>
      </c>
    </row>
    <row r="26" spans="1:6" ht="12.75">
      <c r="A26" s="62">
        <f t="shared" si="1"/>
        <v>4</v>
      </c>
      <c r="B26" s="78">
        <f t="shared" si="0"/>
        <v>3</v>
      </c>
      <c r="C26" s="45">
        <f>SUMIF(Расклады!X:X,A26&amp;"+"&amp;B26,Расклады!A:A)+SUMIF(Расклады!X:X,B26&amp;"+"&amp;A26,Расклады!K:K)+SUMIF(Расклады!AA:AA,A26&amp;"+"&amp;B26,Расклады!M:M)+SUMIF(Расклады!AA:AA,B26&amp;"+"&amp;A26,Расклады!W:W)</f>
        <v>-8.25</v>
      </c>
      <c r="D26" s="74">
        <f>COUNTIF(Расклады!X:AA,A26&amp;"+"&amp;B26)+COUNTIF(Расклады!X:AA,B26&amp;"+"&amp;A26)</f>
        <v>3</v>
      </c>
      <c r="E26" s="77">
        <f>IF(D26=2,MATCH(C26,{-40000,-6.9999999999,-2.9999999999,3,7,40000},1)/2-0.5,IF(D26=3,MATCH(C26,{-40000,-9.9999999999,-6.9999999999,-2.9999999999,3,7,10,40000},1)/2-0.5,IF(D26=4,MATCH(C26,{-40000,-12.9999999999,-9.9999999999,-6.9999999999,-2.9999999999,3,7,10,13,40000},1)/2-0.5)))</f>
        <v>0.5</v>
      </c>
      <c r="F26" s="76">
        <f>SUMIF(Расклады!X:X,A26&amp;"+"&amp;B26,Расклады!Y:Y)+SUMIF(Расклады!X:X,B26&amp;"+"&amp;A26,Расклады!Z:Z)+SUMIF(Расклады!AA:AA,A26&amp;"+"&amp;B26,Расклады!AB:AB)+SUMIF(Расклады!AA:AA,B26&amp;"+"&amp;A26,Расклады!AC:AC)</f>
        <v>2</v>
      </c>
    </row>
    <row r="27" spans="1:6" ht="12.75">
      <c r="A27" s="62">
        <f t="shared" si="1"/>
        <v>4</v>
      </c>
      <c r="B27" s="78">
        <f t="shared" si="0"/>
        <v>5</v>
      </c>
      <c r="C27" s="45">
        <f>SUMIF(Расклады!X:X,A27&amp;"+"&amp;B27,Расклады!A:A)+SUMIF(Расклады!X:X,B27&amp;"+"&amp;A27,Расклады!K:K)+SUMIF(Расклады!AA:AA,A27&amp;"+"&amp;B27,Расклады!M:M)+SUMIF(Расклады!AA:AA,B27&amp;"+"&amp;A27,Расклады!W:W)</f>
        <v>14.75</v>
      </c>
      <c r="D27" s="74">
        <f>COUNTIF(Расклады!X:AA,A27&amp;"+"&amp;B27)+COUNTIF(Расклады!X:AA,B27&amp;"+"&amp;A27)</f>
        <v>3</v>
      </c>
      <c r="E27" s="77">
        <f>IF(D27=2,MATCH(C27,{-40000,-6.9999999999,-2.9999999999,3,7,40000},1)/2-0.5,IF(D27=3,MATCH(C27,{-40000,-9.9999999999,-6.9999999999,-2.9999999999,3,7,10,40000},1)/2-0.5,IF(D27=4,MATCH(C27,{-40000,-12.9999999999,-9.9999999999,-6.9999999999,-2.9999999999,3,7,10,13,40000},1)/2-0.5)))</f>
        <v>3</v>
      </c>
      <c r="F27" s="76">
        <f>SUMIF(Расклады!X:X,A27&amp;"+"&amp;B27,Расклады!Y:Y)+SUMIF(Расклады!X:X,B27&amp;"+"&amp;A27,Расклады!Z:Z)+SUMIF(Расклады!AA:AA,A27&amp;"+"&amp;B27,Расклады!AB:AB)+SUMIF(Расклады!AA:AA,B27&amp;"+"&amp;A27,Расклады!AC:AC)</f>
        <v>4</v>
      </c>
    </row>
    <row r="28" spans="1:6" ht="12.75">
      <c r="A28" s="62">
        <f t="shared" si="1"/>
        <v>4</v>
      </c>
      <c r="B28" s="78">
        <f t="shared" si="0"/>
        <v>6</v>
      </c>
      <c r="C28" s="45">
        <f>SUMIF(Расклады!X:X,A28&amp;"+"&amp;B28,Расклады!A:A)+SUMIF(Расклады!X:X,B28&amp;"+"&amp;A28,Расклады!K:K)+SUMIF(Расклады!AA:AA,A28&amp;"+"&amp;B28,Расклады!M:M)+SUMIF(Расклады!AA:AA,B28&amp;"+"&amp;A28,Расклады!W:W)</f>
        <v>-11</v>
      </c>
      <c r="D28" s="74">
        <f>COUNTIF(Расклады!X:AA,A28&amp;"+"&amp;B28)+COUNTIF(Расклады!X:AA,B28&amp;"+"&amp;A28)</f>
        <v>3</v>
      </c>
      <c r="E28" s="77">
        <f>IF(D28=2,MATCH(C28,{-40000,-6.9999999999,-2.9999999999,3,7,40000},1)/2-0.5,IF(D28=3,MATCH(C28,{-40000,-9.9999999999,-6.9999999999,-2.9999999999,3,7,10,40000},1)/2-0.5,IF(D28=4,MATCH(C28,{-40000,-12.9999999999,-9.9999999999,-6.9999999999,-2.9999999999,3,7,10,13,40000},1)/2-0.5)))</f>
        <v>0</v>
      </c>
      <c r="F28" s="76">
        <f>SUMIF(Расклады!X:X,A28&amp;"+"&amp;B28,Расклады!Y:Y)+SUMIF(Расклады!X:X,B28&amp;"+"&amp;A28,Расклады!Z:Z)+SUMIF(Расклады!AA:AA,A28&amp;"+"&amp;B28,Расклады!AB:AB)+SUMIF(Расклады!AA:AA,B28&amp;"+"&amp;A28,Расклады!AC:AC)</f>
        <v>2</v>
      </c>
    </row>
    <row r="29" spans="1:6" ht="12.75">
      <c r="A29" s="62">
        <f t="shared" si="1"/>
        <v>4</v>
      </c>
      <c r="B29" s="78">
        <f t="shared" si="0"/>
        <v>7</v>
      </c>
      <c r="C29" s="45">
        <f>SUMIF(Расклады!X:X,A29&amp;"+"&amp;B29,Расклады!A:A)+SUMIF(Расклады!X:X,B29&amp;"+"&amp;A29,Расклады!K:K)+SUMIF(Расклады!AA:AA,A29&amp;"+"&amp;B29,Расклады!M:M)+SUMIF(Расклады!AA:AA,B29&amp;"+"&amp;A29,Расклады!W:W)</f>
        <v>13.75</v>
      </c>
      <c r="D29" s="74">
        <f>COUNTIF(Расклады!X:AA,A29&amp;"+"&amp;B29)+COUNTIF(Расклады!X:AA,B29&amp;"+"&amp;A29)</f>
        <v>3</v>
      </c>
      <c r="E29" s="77">
        <f>IF(D29=2,MATCH(C29,{-40000,-6.9999999999,-2.9999999999,3,7,40000},1)/2-0.5,IF(D29=3,MATCH(C29,{-40000,-9.9999999999,-6.9999999999,-2.9999999999,3,7,10,40000},1)/2-0.5,IF(D29=4,MATCH(C29,{-40000,-12.9999999999,-9.9999999999,-6.9999999999,-2.9999999999,3,7,10,13,40000},1)/2-0.5)))</f>
        <v>3</v>
      </c>
      <c r="F29" s="76">
        <f>SUMIF(Расклады!X:X,A29&amp;"+"&amp;B29,Расклады!Y:Y)+SUMIF(Расклады!X:X,B29&amp;"+"&amp;A29,Расклады!Z:Z)+SUMIF(Расклады!AA:AA,A29&amp;"+"&amp;B29,Расклады!AB:AB)+SUMIF(Расклады!AA:AA,B29&amp;"+"&amp;A29,Расклады!AC:AC)</f>
        <v>4</v>
      </c>
    </row>
    <row r="30" spans="1:6" ht="12.75">
      <c r="A30" s="62">
        <f t="shared" si="1"/>
        <v>4</v>
      </c>
      <c r="B30" s="78">
        <f t="shared" si="0"/>
        <v>8</v>
      </c>
      <c r="C30" s="45">
        <f>SUMIF(Расклады!X:X,A30&amp;"+"&amp;B30,Расклады!A:A)+SUMIF(Расклады!X:X,B30&amp;"+"&amp;A30,Расклады!K:K)+SUMIF(Расклады!AA:AA,A30&amp;"+"&amp;B30,Расклады!M:M)+SUMIF(Расклады!AA:AA,B30&amp;"+"&amp;A30,Расклады!W:W)</f>
        <v>4.625</v>
      </c>
      <c r="D30" s="74">
        <f>COUNTIF(Расклады!X:AA,A30&amp;"+"&amp;B30)+COUNTIF(Расклады!X:AA,B30&amp;"+"&amp;A30)</f>
        <v>3</v>
      </c>
      <c r="E30" s="77">
        <f>IF(D30=2,MATCH(C30,{-40000,-6.9999999999,-2.9999999999,3,7,40000},1)/2-0.5,IF(D30=3,MATCH(C30,{-40000,-9.9999999999,-6.9999999999,-2.9999999999,3,7,10,40000},1)/2-0.5,IF(D30=4,MATCH(C30,{-40000,-12.9999999999,-9.9999999999,-6.9999999999,-2.9999999999,3,7,10,13,40000},1)/2-0.5)))</f>
        <v>2</v>
      </c>
      <c r="F30" s="76">
        <f>SUMIF(Расклады!X:X,A30&amp;"+"&amp;B30,Расклады!Y:Y)+SUMIF(Расклады!X:X,B30&amp;"+"&amp;A30,Расклады!Z:Z)+SUMIF(Расклады!AA:AA,A30&amp;"+"&amp;B30,Расклады!AB:AB)+SUMIF(Расклады!AA:AA,B30&amp;"+"&amp;A30,Расклады!AC:AC)</f>
        <v>5</v>
      </c>
    </row>
    <row r="31" spans="1:6" ht="12.75">
      <c r="A31" s="62">
        <f t="shared" si="1"/>
        <v>5</v>
      </c>
      <c r="B31" s="78">
        <f t="shared" si="0"/>
        <v>1</v>
      </c>
      <c r="C31" s="45">
        <f>SUMIF(Расклады!X:X,A31&amp;"+"&amp;B31,Расклады!A:A)+SUMIF(Расклады!X:X,B31&amp;"+"&amp;A31,Расклады!K:K)+SUMIF(Расклады!AA:AA,A31&amp;"+"&amp;B31,Расклады!M:M)+SUMIF(Расклады!AA:AA,B31&amp;"+"&amp;A31,Расклады!W:W)</f>
        <v>-3.875</v>
      </c>
      <c r="D31" s="74">
        <f>COUNTIF(Расклады!X:AA,A31&amp;"+"&amp;B31)+COUNTIF(Расклады!X:AA,B31&amp;"+"&amp;A31)</f>
        <v>3</v>
      </c>
      <c r="E31" s="77">
        <f>IF(D31=2,MATCH(C31,{-40000,-6.9999999999,-2.9999999999,3,7,40000},1)/2-0.5,IF(D31=3,MATCH(C31,{-40000,-9.9999999999,-6.9999999999,-2.9999999999,3,7,10,40000},1)/2-0.5,IF(D31=4,MATCH(C31,{-40000,-12.9999999999,-9.9999999999,-6.9999999999,-2.9999999999,3,7,10,13,40000},1)/2-0.5)))</f>
        <v>1</v>
      </c>
      <c r="F31" s="76">
        <f>SUMIF(Расклады!X:X,A31&amp;"+"&amp;B31,Расклады!Y:Y)+SUMIF(Расклады!X:X,B31&amp;"+"&amp;A31,Расклады!Z:Z)+SUMIF(Расклады!AA:AA,A31&amp;"+"&amp;B31,Расклады!AB:AB)+SUMIF(Расклады!AA:AA,B31&amp;"+"&amp;A31,Расклады!AC:AC)</f>
        <v>3</v>
      </c>
    </row>
    <row r="32" spans="1:6" ht="12.75">
      <c r="A32" s="62">
        <f t="shared" si="1"/>
        <v>5</v>
      </c>
      <c r="B32" s="78">
        <f t="shared" si="0"/>
        <v>2</v>
      </c>
      <c r="C32" s="45">
        <f>SUMIF(Расклады!X:X,A32&amp;"+"&amp;B32,Расклады!A:A)+SUMIF(Расклады!X:X,B32&amp;"+"&amp;A32,Расклады!K:K)+SUMIF(Расклады!AA:AA,A32&amp;"+"&amp;B32,Расклады!M:M)+SUMIF(Расклады!AA:AA,B32&amp;"+"&amp;A32,Расклады!W:W)</f>
        <v>0.875</v>
      </c>
      <c r="D32" s="74">
        <f>COUNTIF(Расклады!X:AA,A32&amp;"+"&amp;B32)+COUNTIF(Расклады!X:AA,B32&amp;"+"&amp;A32)</f>
        <v>3</v>
      </c>
      <c r="E32" s="77">
        <f>IF(D32=2,MATCH(C32,{-40000,-6.9999999999,-2.9999999999,3,7,40000},1)/2-0.5,IF(D32=3,MATCH(C32,{-40000,-9.9999999999,-6.9999999999,-2.9999999999,3,7,10,40000},1)/2-0.5,IF(D32=4,MATCH(C32,{-40000,-12.9999999999,-9.9999999999,-6.9999999999,-2.9999999999,3,7,10,13,40000},1)/2-0.5)))</f>
        <v>1.5</v>
      </c>
      <c r="F32" s="76">
        <f>SUMIF(Расклады!X:X,A32&amp;"+"&amp;B32,Расклады!Y:Y)+SUMIF(Расклады!X:X,B32&amp;"+"&amp;A32,Расклады!Z:Z)+SUMIF(Расклады!AA:AA,A32&amp;"+"&amp;B32,Расклады!AB:AB)+SUMIF(Расклады!AA:AA,B32&amp;"+"&amp;A32,Расклады!AC:AC)</f>
        <v>3</v>
      </c>
    </row>
    <row r="33" spans="1:6" ht="12.75">
      <c r="A33" s="62">
        <f t="shared" si="1"/>
        <v>5</v>
      </c>
      <c r="B33" s="78">
        <f t="shared" si="0"/>
        <v>3</v>
      </c>
      <c r="C33" s="45">
        <f>SUMIF(Расклады!X:X,A33&amp;"+"&amp;B33,Расклады!A:A)+SUMIF(Расклады!X:X,B33&amp;"+"&amp;A33,Расклады!K:K)+SUMIF(Расклады!AA:AA,A33&amp;"+"&amp;B33,Расклады!M:M)+SUMIF(Расклады!AA:AA,B33&amp;"+"&amp;A33,Расклады!W:W)</f>
        <v>2</v>
      </c>
      <c r="D33" s="74">
        <f>COUNTIF(Расклады!X:AA,A33&amp;"+"&amp;B33)+COUNTIF(Расклады!X:AA,B33&amp;"+"&amp;A33)</f>
        <v>3</v>
      </c>
      <c r="E33" s="77">
        <f>IF(D33=2,MATCH(C33,{-40000,-6.9999999999,-2.9999999999,3,7,40000},1)/2-0.5,IF(D33=3,MATCH(C33,{-40000,-9.9999999999,-6.9999999999,-2.9999999999,3,7,10,40000},1)/2-0.5,IF(D33=4,MATCH(C33,{-40000,-12.9999999999,-9.9999999999,-6.9999999999,-2.9999999999,3,7,10,13,40000},1)/2-0.5)))</f>
        <v>1.5</v>
      </c>
      <c r="F33" s="76">
        <f>SUMIF(Расклады!X:X,A33&amp;"+"&amp;B33,Расклады!Y:Y)+SUMIF(Расклады!X:X,B33&amp;"+"&amp;A33,Расклады!Z:Z)+SUMIF(Расклады!AA:AA,A33&amp;"+"&amp;B33,Расклады!AB:AB)+SUMIF(Расклады!AA:AA,B33&amp;"+"&amp;A33,Расклады!AC:AC)</f>
        <v>4</v>
      </c>
    </row>
    <row r="34" spans="1:6" ht="12.75">
      <c r="A34" s="62">
        <f t="shared" si="1"/>
        <v>5</v>
      </c>
      <c r="B34" s="78">
        <f>IF(B33="---","---",IF(AND(A33=A$1,B33+1=A$1),"---",IF(B33=A$1,1,IF(B33+1=A33,B33+2,B33+1))))</f>
        <v>4</v>
      </c>
      <c r="C34" s="45">
        <f>SUMIF(Расклады!X:X,A34&amp;"+"&amp;B34,Расклады!A:A)+SUMIF(Расклады!X:X,B34&amp;"+"&amp;A34,Расклады!K:K)+SUMIF(Расклады!AA:AA,A34&amp;"+"&amp;B34,Расклады!M:M)+SUMIF(Расклады!AA:AA,B34&amp;"+"&amp;A34,Расклады!W:W)</f>
        <v>-14.75</v>
      </c>
      <c r="D34" s="74">
        <f>COUNTIF(Расклады!X:AA,A34&amp;"+"&amp;B34)+COUNTIF(Расклады!X:AA,B34&amp;"+"&amp;A34)</f>
        <v>3</v>
      </c>
      <c r="E34" s="77">
        <f>IF(D34=2,MATCH(C34,{-40000,-6.9999999999,-2.9999999999,3,7,40000},1)/2-0.5,IF(D34=3,MATCH(C34,{-40000,-9.9999999999,-6.9999999999,-2.9999999999,3,7,10,40000},1)/2-0.5,IF(D34=4,MATCH(C34,{-40000,-12.9999999999,-9.9999999999,-6.9999999999,-2.9999999999,3,7,10,13,40000},1)/2-0.5)))</f>
        <v>0</v>
      </c>
      <c r="F34" s="76">
        <f>SUMIF(Расклады!X:X,A34&amp;"+"&amp;B34,Расклады!Y:Y)+SUMIF(Расклады!X:X,B34&amp;"+"&amp;A34,Расклады!Z:Z)+SUMIF(Расклады!AA:AA,A34&amp;"+"&amp;B34,Расклады!AB:AB)+SUMIF(Расклады!AA:AA,B34&amp;"+"&amp;A34,Расклады!AC:AC)</f>
        <v>2</v>
      </c>
    </row>
    <row r="35" spans="1:6" ht="12.75">
      <c r="A35" s="62">
        <f t="shared" si="1"/>
        <v>5</v>
      </c>
      <c r="B35" s="78">
        <f aca="true" t="shared" si="2" ref="B35:B81">IF(B34="---","---",IF(AND(A34=A$1,B34+1=A$1),"---",IF(B34=A$1,1,IF(B34+1=A34,B34+2,B34+1))))</f>
        <v>6</v>
      </c>
      <c r="C35" s="45">
        <f>SUMIF(Расклады!X:X,A35&amp;"+"&amp;B35,Расклады!A:A)+SUMIF(Расклады!X:X,B35&amp;"+"&amp;A35,Расклады!K:K)+SUMIF(Расклады!AA:AA,A35&amp;"+"&amp;B35,Расклады!M:M)+SUMIF(Расклады!AA:AA,B35&amp;"+"&amp;A35,Расклады!W:W)</f>
        <v>-6.75</v>
      </c>
      <c r="D35" s="74">
        <f>COUNTIF(Расклады!X:AA,A35&amp;"+"&amp;B35)+COUNTIF(Расклады!X:AA,B35&amp;"+"&amp;A35)</f>
        <v>3</v>
      </c>
      <c r="E35" s="77">
        <f>IF(D35=2,MATCH(C35,{-40000,-6.9999999999,-2.9999999999,3,7,40000},1)/2-0.5,IF(D35=3,MATCH(C35,{-40000,-9.9999999999,-6.9999999999,-2.9999999999,3,7,10,40000},1)/2-0.5,IF(D35=4,MATCH(C35,{-40000,-12.9999999999,-9.9999999999,-6.9999999999,-2.9999999999,3,7,10,13,40000},1)/2-0.5)))</f>
        <v>1</v>
      </c>
      <c r="F35" s="76">
        <f>SUMIF(Расклады!X:X,A35&amp;"+"&amp;B35,Расклады!Y:Y)+SUMIF(Расклады!X:X,B35&amp;"+"&amp;A35,Расклады!Z:Z)+SUMIF(Расклады!AA:AA,A35&amp;"+"&amp;B35,Расклады!AB:AB)+SUMIF(Расклады!AA:AA,B35&amp;"+"&amp;A35,Расклады!AC:AC)</f>
        <v>2</v>
      </c>
    </row>
    <row r="36" spans="1:6" ht="12.75">
      <c r="A36" s="62">
        <f t="shared" si="1"/>
        <v>5</v>
      </c>
      <c r="B36" s="78">
        <f t="shared" si="2"/>
        <v>7</v>
      </c>
      <c r="C36" s="45">
        <f>SUMIF(Расклады!X:X,A36&amp;"+"&amp;B36,Расклады!A:A)+SUMIF(Расклады!X:X,B36&amp;"+"&amp;A36,Расклады!K:K)+SUMIF(Расклады!AA:AA,A36&amp;"+"&amp;B36,Расклады!M:M)+SUMIF(Расклады!AA:AA,B36&amp;"+"&amp;A36,Расклады!W:W)</f>
        <v>3.125</v>
      </c>
      <c r="D36" s="74">
        <f>COUNTIF(Расклады!X:AA,A36&amp;"+"&amp;B36)+COUNTIF(Расклады!X:AA,B36&amp;"+"&amp;A36)</f>
        <v>3</v>
      </c>
      <c r="E36" s="77">
        <f>IF(D36=2,MATCH(C36,{-40000,-6.9999999999,-2.9999999999,3,7,40000},1)/2-0.5,IF(D36=3,MATCH(C36,{-40000,-9.9999999999,-6.9999999999,-2.9999999999,3,7,10,40000},1)/2-0.5,IF(D36=4,MATCH(C36,{-40000,-12.9999999999,-9.9999999999,-6.9999999999,-2.9999999999,3,7,10,13,40000},1)/2-0.5)))</f>
        <v>2</v>
      </c>
      <c r="F36" s="76">
        <f>SUMIF(Расклады!X:X,A36&amp;"+"&amp;B36,Расклады!Y:Y)+SUMIF(Расклады!X:X,B36&amp;"+"&amp;A36,Расклады!Z:Z)+SUMIF(Расклады!AA:AA,A36&amp;"+"&amp;B36,Расклады!AB:AB)+SUMIF(Расклады!AA:AA,B36&amp;"+"&amp;A36,Расклады!AC:AC)</f>
        <v>4</v>
      </c>
    </row>
    <row r="37" spans="1:6" ht="12.75">
      <c r="A37" s="62">
        <f t="shared" si="1"/>
        <v>5</v>
      </c>
      <c r="B37" s="78">
        <f t="shared" si="2"/>
        <v>8</v>
      </c>
      <c r="C37" s="45">
        <f>SUMIF(Расклады!X:X,A37&amp;"+"&amp;B37,Расклады!A:A)+SUMIF(Расклады!X:X,B37&amp;"+"&amp;A37,Расклады!K:K)+SUMIF(Расклады!AA:AA,A37&amp;"+"&amp;B37,Расклады!M:M)+SUMIF(Расклады!AA:AA,B37&amp;"+"&amp;A37,Расклады!W:W)</f>
        <v>-7.875</v>
      </c>
      <c r="D37" s="74">
        <f>COUNTIF(Расклады!X:AA,A37&amp;"+"&amp;B37)+COUNTIF(Расклады!X:AA,B37&amp;"+"&amp;A37)</f>
        <v>3</v>
      </c>
      <c r="E37" s="77">
        <f>IF(D37=2,MATCH(C37,{-40000,-6.9999999999,-2.9999999999,3,7,40000},1)/2-0.5,IF(D37=3,MATCH(C37,{-40000,-9.9999999999,-6.9999999999,-2.9999999999,3,7,10,40000},1)/2-0.5,IF(D37=4,MATCH(C37,{-40000,-12.9999999999,-9.9999999999,-6.9999999999,-2.9999999999,3,7,10,13,40000},1)/2-0.5)))</f>
        <v>0.5</v>
      </c>
      <c r="F37" s="76">
        <f>SUMIF(Расклады!X:X,A37&amp;"+"&amp;B37,Расклады!Y:Y)+SUMIF(Расклады!X:X,B37&amp;"+"&amp;A37,Расклады!Z:Z)+SUMIF(Расклады!AA:AA,A37&amp;"+"&amp;B37,Расклады!AB:AB)+SUMIF(Расклады!AA:AA,B37&amp;"+"&amp;A37,Расклады!AC:AC)</f>
        <v>0</v>
      </c>
    </row>
    <row r="38" spans="1:6" ht="12.75">
      <c r="A38" s="62">
        <f t="shared" si="1"/>
        <v>6</v>
      </c>
      <c r="B38" s="78">
        <f t="shared" si="2"/>
        <v>1</v>
      </c>
      <c r="C38" s="45">
        <f>SUMIF(Расклады!X:X,A38&amp;"+"&amp;B38,Расклады!A:A)+SUMIF(Расклады!X:X,B38&amp;"+"&amp;A38,Расклады!K:K)+SUMIF(Расклады!AA:AA,A38&amp;"+"&amp;B38,Расклады!M:M)+SUMIF(Расклады!AA:AA,B38&amp;"+"&amp;A38,Расклады!W:W)</f>
        <v>-10.5</v>
      </c>
      <c r="D38" s="74">
        <f>COUNTIF(Расклады!X:AA,A38&amp;"+"&amp;B38)+COUNTIF(Расклады!X:AA,B38&amp;"+"&amp;A38)</f>
        <v>3</v>
      </c>
      <c r="E38" s="77">
        <f>IF(D38=2,MATCH(C38,{-40000,-6.9999999999,-2.9999999999,3,7,40000},1)/2-0.5,IF(D38=3,MATCH(C38,{-40000,-9.9999999999,-6.9999999999,-2.9999999999,3,7,10,40000},1)/2-0.5,IF(D38=4,MATCH(C38,{-40000,-12.9999999999,-9.9999999999,-6.9999999999,-2.9999999999,3,7,10,13,40000},1)/2-0.5)))</f>
        <v>0</v>
      </c>
      <c r="F38" s="76">
        <f>SUMIF(Расклады!X:X,A38&amp;"+"&amp;B38,Расклады!Y:Y)+SUMIF(Расклады!X:X,B38&amp;"+"&amp;A38,Расклады!Z:Z)+SUMIF(Расклады!AA:AA,A38&amp;"+"&amp;B38,Расклады!AB:AB)+SUMIF(Расклады!AA:AA,B38&amp;"+"&amp;A38,Расклады!AC:AC)</f>
        <v>1</v>
      </c>
    </row>
    <row r="39" spans="1:6" ht="12.75">
      <c r="A39" s="62">
        <f t="shared" si="1"/>
        <v>6</v>
      </c>
      <c r="B39" s="78">
        <f t="shared" si="2"/>
        <v>2</v>
      </c>
      <c r="C39" s="45">
        <f>SUMIF(Расклады!X:X,A39&amp;"+"&amp;B39,Расклады!A:A)+SUMIF(Расклады!X:X,B39&amp;"+"&amp;A39,Расклады!K:K)+SUMIF(Расклады!AA:AA,A39&amp;"+"&amp;B39,Расклады!M:M)+SUMIF(Расклады!AA:AA,B39&amp;"+"&amp;A39,Расклады!W:W)</f>
        <v>0.25</v>
      </c>
      <c r="D39" s="74">
        <f>COUNTIF(Расклады!X:AA,A39&amp;"+"&amp;B39)+COUNTIF(Расклады!X:AA,B39&amp;"+"&amp;A39)</f>
        <v>3</v>
      </c>
      <c r="E39" s="77">
        <f>IF(D39=2,MATCH(C39,{-40000,-6.9999999999,-2.9999999999,3,7,40000},1)/2-0.5,IF(D39=3,MATCH(C39,{-40000,-9.9999999999,-6.9999999999,-2.9999999999,3,7,10,40000},1)/2-0.5,IF(D39=4,MATCH(C39,{-40000,-12.9999999999,-9.9999999999,-6.9999999999,-2.9999999999,3,7,10,13,40000},1)/2-0.5)))</f>
        <v>1.5</v>
      </c>
      <c r="F39" s="76">
        <f>SUMIF(Расклады!X:X,A39&amp;"+"&amp;B39,Расклады!Y:Y)+SUMIF(Расклады!X:X,B39&amp;"+"&amp;A39,Расклады!Z:Z)+SUMIF(Расклады!AA:AA,A39&amp;"+"&amp;B39,Расклады!AB:AB)+SUMIF(Расклады!AA:AA,B39&amp;"+"&amp;A39,Расклады!AC:AC)</f>
        <v>4</v>
      </c>
    </row>
    <row r="40" spans="1:6" ht="12.75">
      <c r="A40" s="62">
        <f t="shared" si="1"/>
        <v>6</v>
      </c>
      <c r="B40" s="78">
        <f t="shared" si="2"/>
        <v>3</v>
      </c>
      <c r="C40" s="45">
        <f>SUMIF(Расклады!X:X,A40&amp;"+"&amp;B40,Расклады!A:A)+SUMIF(Расклады!X:X,B40&amp;"+"&amp;A40,Расклады!K:K)+SUMIF(Расклады!AA:AA,A40&amp;"+"&amp;B40,Расклады!M:M)+SUMIF(Расклады!AA:AA,B40&amp;"+"&amp;A40,Расклады!W:W)</f>
        <v>-2.25</v>
      </c>
      <c r="D40" s="74">
        <f>COUNTIF(Расклады!X:AA,A40&amp;"+"&amp;B40)+COUNTIF(Расклады!X:AA,B40&amp;"+"&amp;A40)</f>
        <v>3</v>
      </c>
      <c r="E40" s="77">
        <f>IF(D40=2,MATCH(C40,{-40000,-6.9999999999,-2.9999999999,3,7,40000},1)/2-0.5,IF(D40=3,MATCH(C40,{-40000,-9.9999999999,-6.9999999999,-2.9999999999,3,7,10,40000},1)/2-0.5,IF(D40=4,MATCH(C40,{-40000,-12.9999999999,-9.9999999999,-6.9999999999,-2.9999999999,3,7,10,13,40000},1)/2-0.5)))</f>
        <v>1.5</v>
      </c>
      <c r="F40" s="76">
        <f>SUMIF(Расклады!X:X,A40&amp;"+"&amp;B40,Расклады!Y:Y)+SUMIF(Расклады!X:X,B40&amp;"+"&amp;A40,Расклады!Z:Z)+SUMIF(Расклады!AA:AA,A40&amp;"+"&amp;B40,Расклады!AB:AB)+SUMIF(Расклады!AA:AA,B40&amp;"+"&amp;A40,Расклады!AC:AC)</f>
        <v>3</v>
      </c>
    </row>
    <row r="41" spans="1:6" ht="12.75">
      <c r="A41" s="62">
        <f t="shared" si="1"/>
        <v>6</v>
      </c>
      <c r="B41" s="78">
        <f t="shared" si="2"/>
        <v>4</v>
      </c>
      <c r="C41" s="45">
        <f>SUMIF(Расклады!X:X,A41&amp;"+"&amp;B41,Расклады!A:A)+SUMIF(Расклады!X:X,B41&amp;"+"&amp;A41,Расклады!K:K)+SUMIF(Расклады!AA:AA,A41&amp;"+"&amp;B41,Расклады!M:M)+SUMIF(Расклады!AA:AA,B41&amp;"+"&amp;A41,Расклады!W:W)</f>
        <v>11</v>
      </c>
      <c r="D41" s="74">
        <f>COUNTIF(Расклады!X:AA,A41&amp;"+"&amp;B41)+COUNTIF(Расклады!X:AA,B41&amp;"+"&amp;A41)</f>
        <v>3</v>
      </c>
      <c r="E41" s="77">
        <f>IF(D41=2,MATCH(C41,{-40000,-6.9999999999,-2.9999999999,3,7,40000},1)/2-0.5,IF(D41=3,MATCH(C41,{-40000,-9.9999999999,-6.9999999999,-2.9999999999,3,7,10,40000},1)/2-0.5,IF(D41=4,MATCH(C41,{-40000,-12.9999999999,-9.9999999999,-6.9999999999,-2.9999999999,3,7,10,13,40000},1)/2-0.5)))</f>
        <v>3</v>
      </c>
      <c r="F41" s="76">
        <f>SUMIF(Расклады!X:X,A41&amp;"+"&amp;B41,Расклады!Y:Y)+SUMIF(Расклады!X:X,B41&amp;"+"&amp;A41,Расклады!Z:Z)+SUMIF(Расклады!AA:AA,A41&amp;"+"&amp;B41,Расклады!AB:AB)+SUMIF(Расклады!AA:AA,B41&amp;"+"&amp;A41,Расклады!AC:AC)</f>
        <v>4</v>
      </c>
    </row>
    <row r="42" spans="1:6" ht="12.75">
      <c r="A42" s="62">
        <f t="shared" si="1"/>
        <v>6</v>
      </c>
      <c r="B42" s="78">
        <f t="shared" si="2"/>
        <v>5</v>
      </c>
      <c r="C42" s="45">
        <f>SUMIF(Расклады!X:X,A42&amp;"+"&amp;B42,Расклады!A:A)+SUMIF(Расклады!X:X,B42&amp;"+"&amp;A42,Расклады!K:K)+SUMIF(Расклады!AA:AA,A42&amp;"+"&amp;B42,Расклады!M:M)+SUMIF(Расклады!AA:AA,B42&amp;"+"&amp;A42,Расклады!W:W)</f>
        <v>6.75</v>
      </c>
      <c r="D42" s="74">
        <f>COUNTIF(Расклады!X:AA,A42&amp;"+"&amp;B42)+COUNTIF(Расклады!X:AA,B42&amp;"+"&amp;A42)</f>
        <v>3</v>
      </c>
      <c r="E42" s="77">
        <f>IF(D42=2,MATCH(C42,{-40000,-6.9999999999,-2.9999999999,3,7,40000},1)/2-0.5,IF(D42=3,MATCH(C42,{-40000,-9.9999999999,-6.9999999999,-2.9999999999,3,7,10,40000},1)/2-0.5,IF(D42=4,MATCH(C42,{-40000,-12.9999999999,-9.9999999999,-6.9999999999,-2.9999999999,3,7,10,13,40000},1)/2-0.5)))</f>
        <v>2</v>
      </c>
      <c r="F42" s="76">
        <f>SUMIF(Расклады!X:X,A42&amp;"+"&amp;B42,Расклады!Y:Y)+SUMIF(Расклады!X:X,B42&amp;"+"&amp;A42,Расклады!Z:Z)+SUMIF(Расклады!AA:AA,A42&amp;"+"&amp;B42,Расклады!AB:AB)+SUMIF(Расклады!AA:AA,B42&amp;"+"&amp;A42,Расклады!AC:AC)</f>
        <v>4</v>
      </c>
    </row>
    <row r="43" spans="1:6" ht="12.75">
      <c r="A43" s="62">
        <f t="shared" si="1"/>
        <v>6</v>
      </c>
      <c r="B43" s="78">
        <f t="shared" si="2"/>
        <v>7</v>
      </c>
      <c r="C43" s="45">
        <f>SUMIF(Расклады!X:X,A43&amp;"+"&amp;B43,Расклады!A:A)+SUMIF(Расклады!X:X,B43&amp;"+"&amp;A43,Расклады!K:K)+SUMIF(Расклады!AA:AA,A43&amp;"+"&amp;B43,Расклады!M:M)+SUMIF(Расклады!AA:AA,B43&amp;"+"&amp;A43,Расклады!W:W)</f>
        <v>6.375</v>
      </c>
      <c r="D43" s="74">
        <f>COUNTIF(Расклады!X:AA,A43&amp;"+"&amp;B43)+COUNTIF(Расклады!X:AA,B43&amp;"+"&amp;A43)</f>
        <v>3</v>
      </c>
      <c r="E43" s="77">
        <f>IF(D43=2,MATCH(C43,{-40000,-6.9999999999,-2.9999999999,3,7,40000},1)/2-0.5,IF(D43=3,MATCH(C43,{-40000,-9.9999999999,-6.9999999999,-2.9999999999,3,7,10,40000},1)/2-0.5,IF(D43=4,MATCH(C43,{-40000,-12.9999999999,-9.9999999999,-6.9999999999,-2.9999999999,3,7,10,13,40000},1)/2-0.5)))</f>
        <v>2</v>
      </c>
      <c r="F43" s="76">
        <f>SUMIF(Расклады!X:X,A43&amp;"+"&amp;B43,Расклады!Y:Y)+SUMIF(Расклады!X:X,B43&amp;"+"&amp;A43,Расклады!Z:Z)+SUMIF(Расклады!AA:AA,A43&amp;"+"&amp;B43,Расклады!AB:AB)+SUMIF(Расклады!AA:AA,B43&amp;"+"&amp;A43,Расклады!AC:AC)</f>
        <v>3</v>
      </c>
    </row>
    <row r="44" spans="1:6" ht="12.75">
      <c r="A44" s="62">
        <f t="shared" si="1"/>
        <v>6</v>
      </c>
      <c r="B44" s="78">
        <f t="shared" si="2"/>
        <v>8</v>
      </c>
      <c r="C44" s="45">
        <f>SUMIF(Расклады!X:X,A44&amp;"+"&amp;B44,Расклады!A:A)+SUMIF(Расклады!X:X,B44&amp;"+"&amp;A44,Расклады!K:K)+SUMIF(Расклады!AA:AA,A44&amp;"+"&amp;B44,Расклады!M:M)+SUMIF(Расклады!AA:AA,B44&amp;"+"&amp;A44,Расклады!W:W)</f>
        <v>7.25</v>
      </c>
      <c r="D44" s="74">
        <f>COUNTIF(Расклады!X:AA,A44&amp;"+"&amp;B44)+COUNTIF(Расклады!X:AA,B44&amp;"+"&amp;A44)</f>
        <v>3</v>
      </c>
      <c r="E44" s="77">
        <f>IF(D44=2,MATCH(C44,{-40000,-6.9999999999,-2.9999999999,3,7,40000},1)/2-0.5,IF(D44=3,MATCH(C44,{-40000,-9.9999999999,-6.9999999999,-2.9999999999,3,7,10,40000},1)/2-0.5,IF(D44=4,MATCH(C44,{-40000,-12.9999999999,-9.9999999999,-6.9999999999,-2.9999999999,3,7,10,13,40000},1)/2-0.5)))</f>
        <v>2.5</v>
      </c>
      <c r="F44" s="76">
        <f>SUMIF(Расклады!X:X,A44&amp;"+"&amp;B44,Расклады!Y:Y)+SUMIF(Расклады!X:X,B44&amp;"+"&amp;A44,Расклады!Z:Z)+SUMIF(Расклады!AA:AA,A44&amp;"+"&amp;B44,Расклады!AB:AB)+SUMIF(Расклады!AA:AA,B44&amp;"+"&amp;A44,Расклады!AC:AC)</f>
        <v>3</v>
      </c>
    </row>
    <row r="45" spans="1:6" ht="12.75">
      <c r="A45" s="62">
        <f t="shared" si="1"/>
        <v>7</v>
      </c>
      <c r="B45" s="78">
        <f t="shared" si="2"/>
        <v>1</v>
      </c>
      <c r="C45" s="45">
        <f>SUMIF(Расклады!X:X,A45&amp;"+"&amp;B45,Расклады!A:A)+SUMIF(Расклады!X:X,B45&amp;"+"&amp;A45,Расклады!K:K)+SUMIF(Расклады!AA:AA,A45&amp;"+"&amp;B45,Расклады!M:M)+SUMIF(Расклады!AA:AA,B45&amp;"+"&amp;A45,Расклады!W:W)</f>
        <v>5.5</v>
      </c>
      <c r="D45" s="74">
        <f>COUNTIF(Расклады!X:AA,A45&amp;"+"&amp;B45)+COUNTIF(Расклады!X:AA,B45&amp;"+"&amp;A45)</f>
        <v>3</v>
      </c>
      <c r="E45" s="77">
        <f>IF(D45=2,MATCH(C45,{-40000,-6.9999999999,-2.9999999999,3,7,40000},1)/2-0.5,IF(D45=3,MATCH(C45,{-40000,-9.9999999999,-6.9999999999,-2.9999999999,3,7,10,40000},1)/2-0.5,IF(D45=4,MATCH(C45,{-40000,-12.9999999999,-9.9999999999,-6.9999999999,-2.9999999999,3,7,10,13,40000},1)/2-0.5)))</f>
        <v>2</v>
      </c>
      <c r="F45" s="76">
        <f>SUMIF(Расклады!X:X,A45&amp;"+"&amp;B45,Расклады!Y:Y)+SUMIF(Расклады!X:X,B45&amp;"+"&amp;A45,Расклады!Z:Z)+SUMIF(Расклады!AA:AA,A45&amp;"+"&amp;B45,Расклады!AB:AB)+SUMIF(Расклады!AA:AA,B45&amp;"+"&amp;A45,Расклады!AC:AC)</f>
        <v>6</v>
      </c>
    </row>
    <row r="46" spans="1:6" ht="12.75">
      <c r="A46" s="62">
        <f t="shared" si="1"/>
        <v>7</v>
      </c>
      <c r="B46" s="78">
        <f t="shared" si="2"/>
        <v>2</v>
      </c>
      <c r="C46" s="45">
        <f>SUMIF(Расклады!X:X,A46&amp;"+"&amp;B46,Расклады!A:A)+SUMIF(Расклады!X:X,B46&amp;"+"&amp;A46,Расклады!K:K)+SUMIF(Расклады!AA:AA,A46&amp;"+"&amp;B46,Расклады!M:M)+SUMIF(Расклады!AA:AA,B46&amp;"+"&amp;A46,Расклады!W:W)</f>
        <v>-9.75</v>
      </c>
      <c r="D46" s="74">
        <f>COUNTIF(Расклады!X:AA,A46&amp;"+"&amp;B46)+COUNTIF(Расклады!X:AA,B46&amp;"+"&amp;A46)</f>
        <v>3</v>
      </c>
      <c r="E46" s="77">
        <f>IF(D46=2,MATCH(C46,{-40000,-6.9999999999,-2.9999999999,3,7,40000},1)/2-0.5,IF(D46=3,MATCH(C46,{-40000,-9.9999999999,-6.9999999999,-2.9999999999,3,7,10,40000},1)/2-0.5,IF(D46=4,MATCH(C46,{-40000,-12.9999999999,-9.9999999999,-6.9999999999,-2.9999999999,3,7,10,13,40000},1)/2-0.5)))</f>
        <v>0.5</v>
      </c>
      <c r="F46" s="76">
        <f>SUMIF(Расклады!X:X,A46&amp;"+"&amp;B46,Расклады!Y:Y)+SUMIF(Расклады!X:X,B46&amp;"+"&amp;A46,Расклады!Z:Z)+SUMIF(Расклады!AA:AA,A46&amp;"+"&amp;B46,Расклады!AB:AB)+SUMIF(Расклады!AA:AA,B46&amp;"+"&amp;A46,Расклады!AC:AC)</f>
        <v>2</v>
      </c>
    </row>
    <row r="47" spans="1:6" ht="12.75">
      <c r="A47" s="62">
        <f t="shared" si="1"/>
        <v>7</v>
      </c>
      <c r="B47" s="78">
        <f t="shared" si="2"/>
        <v>3</v>
      </c>
      <c r="C47" s="45">
        <f>SUMIF(Расклады!X:X,A47&amp;"+"&amp;B47,Расклады!A:A)+SUMIF(Расклады!X:X,B47&amp;"+"&amp;A47,Расклады!K:K)+SUMIF(Расклады!AA:AA,A47&amp;"+"&amp;B47,Расклады!M:M)+SUMIF(Расклады!AA:AA,B47&amp;"+"&amp;A47,Расклады!W:W)</f>
        <v>-5</v>
      </c>
      <c r="D47" s="74">
        <f>COUNTIF(Расклады!X:AA,A47&amp;"+"&amp;B47)+COUNTIF(Расклады!X:AA,B47&amp;"+"&amp;A47)</f>
        <v>3</v>
      </c>
      <c r="E47" s="77">
        <f>IF(D47=2,MATCH(C47,{-40000,-6.9999999999,-2.9999999999,3,7,40000},1)/2-0.5,IF(D47=3,MATCH(C47,{-40000,-9.9999999999,-6.9999999999,-2.9999999999,3,7,10,40000},1)/2-0.5,IF(D47=4,MATCH(C47,{-40000,-12.9999999999,-9.9999999999,-6.9999999999,-2.9999999999,3,7,10,13,40000},1)/2-0.5)))</f>
        <v>1</v>
      </c>
      <c r="F47" s="76">
        <f>SUMIF(Расклады!X:X,A47&amp;"+"&amp;B47,Расклады!Y:Y)+SUMIF(Расклады!X:X,B47&amp;"+"&amp;A47,Расклады!Z:Z)+SUMIF(Расклады!AA:AA,A47&amp;"+"&amp;B47,Расклады!AB:AB)+SUMIF(Расклады!AA:AA,B47&amp;"+"&amp;A47,Расклады!AC:AC)</f>
        <v>0</v>
      </c>
    </row>
    <row r="48" spans="1:6" ht="12.75">
      <c r="A48" s="62">
        <f t="shared" si="1"/>
        <v>7</v>
      </c>
      <c r="B48" s="78">
        <f t="shared" si="2"/>
        <v>4</v>
      </c>
      <c r="C48" s="45">
        <f>SUMIF(Расклады!X:X,A48&amp;"+"&amp;B48,Расклады!A:A)+SUMIF(Расклады!X:X,B48&amp;"+"&amp;A48,Расклады!K:K)+SUMIF(Расклады!AA:AA,A48&amp;"+"&amp;B48,Расклады!M:M)+SUMIF(Расклады!AA:AA,B48&amp;"+"&amp;A48,Расклады!W:W)</f>
        <v>-13.75</v>
      </c>
      <c r="D48" s="74">
        <f>COUNTIF(Расклады!X:AA,A48&amp;"+"&amp;B48)+COUNTIF(Расклады!X:AA,B48&amp;"+"&amp;A48)</f>
        <v>3</v>
      </c>
      <c r="E48" s="77">
        <f>IF(D48=2,MATCH(C48,{-40000,-6.9999999999,-2.9999999999,3,7,40000},1)/2-0.5,IF(D48=3,MATCH(C48,{-40000,-9.9999999999,-6.9999999999,-2.9999999999,3,7,10,40000},1)/2-0.5,IF(D48=4,MATCH(C48,{-40000,-12.9999999999,-9.9999999999,-6.9999999999,-2.9999999999,3,7,10,13,40000},1)/2-0.5)))</f>
        <v>0</v>
      </c>
      <c r="F48" s="76">
        <f>SUMIF(Расклады!X:X,A48&amp;"+"&amp;B48,Расклады!Y:Y)+SUMIF(Расклады!X:X,B48&amp;"+"&amp;A48,Расклады!Z:Z)+SUMIF(Расклады!AA:AA,A48&amp;"+"&amp;B48,Расклады!AB:AB)+SUMIF(Расклады!AA:AA,B48&amp;"+"&amp;A48,Расклады!AC:AC)</f>
        <v>2</v>
      </c>
    </row>
    <row r="49" spans="1:6" ht="12.75">
      <c r="A49" s="62">
        <f t="shared" si="1"/>
        <v>7</v>
      </c>
      <c r="B49" s="78">
        <f t="shared" si="2"/>
        <v>5</v>
      </c>
      <c r="C49" s="45">
        <f>SUMIF(Расклады!X:X,A49&amp;"+"&amp;B49,Расклады!A:A)+SUMIF(Расклады!X:X,B49&amp;"+"&amp;A49,Расклады!K:K)+SUMIF(Расклады!AA:AA,A49&amp;"+"&amp;B49,Расклады!M:M)+SUMIF(Расклады!AA:AA,B49&amp;"+"&amp;A49,Расклады!W:W)</f>
        <v>-3.125</v>
      </c>
      <c r="D49" s="74">
        <f>COUNTIF(Расклады!X:AA,A49&amp;"+"&amp;B49)+COUNTIF(Расклады!X:AA,B49&amp;"+"&amp;A49)</f>
        <v>3</v>
      </c>
      <c r="E49" s="77">
        <f>IF(D49=2,MATCH(C49,{-40000,-6.9999999999,-2.9999999999,3,7,40000},1)/2-0.5,IF(D49=3,MATCH(C49,{-40000,-9.9999999999,-6.9999999999,-2.9999999999,3,7,10,40000},1)/2-0.5,IF(D49=4,MATCH(C49,{-40000,-12.9999999999,-9.9999999999,-6.9999999999,-2.9999999999,3,7,10,13,40000},1)/2-0.5)))</f>
        <v>1</v>
      </c>
      <c r="F49" s="76">
        <f>SUMIF(Расклады!X:X,A49&amp;"+"&amp;B49,Расклады!Y:Y)+SUMIF(Расклады!X:X,B49&amp;"+"&amp;A49,Расклады!Z:Z)+SUMIF(Расклады!AA:AA,A49&amp;"+"&amp;B49,Расклады!AB:AB)+SUMIF(Расклады!AA:AA,B49&amp;"+"&amp;A49,Расклады!AC:AC)</f>
        <v>2</v>
      </c>
    </row>
    <row r="50" spans="1:6" ht="12.75">
      <c r="A50" s="62">
        <f t="shared" si="1"/>
        <v>7</v>
      </c>
      <c r="B50" s="78">
        <f t="shared" si="2"/>
        <v>6</v>
      </c>
      <c r="C50" s="45">
        <f>SUMIF(Расклады!X:X,A50&amp;"+"&amp;B50,Расклады!A:A)+SUMIF(Расклады!X:X,B50&amp;"+"&amp;A50,Расклады!K:K)+SUMIF(Расклады!AA:AA,A50&amp;"+"&amp;B50,Расклады!M:M)+SUMIF(Расклады!AA:AA,B50&amp;"+"&amp;A50,Расклады!W:W)</f>
        <v>-6.375</v>
      </c>
      <c r="D50" s="74">
        <f>COUNTIF(Расклады!X:AA,A50&amp;"+"&amp;B50)+COUNTIF(Расклады!X:AA,B50&amp;"+"&amp;A50)</f>
        <v>3</v>
      </c>
      <c r="E50" s="77">
        <f>IF(D50=2,MATCH(C50,{-40000,-6.9999999999,-2.9999999999,3,7,40000},1)/2-0.5,IF(D50=3,MATCH(C50,{-40000,-9.9999999999,-6.9999999999,-2.9999999999,3,7,10,40000},1)/2-0.5,IF(D50=4,MATCH(C50,{-40000,-12.9999999999,-9.9999999999,-6.9999999999,-2.9999999999,3,7,10,13,40000},1)/2-0.5)))</f>
        <v>1</v>
      </c>
      <c r="F50" s="76">
        <f>SUMIF(Расклады!X:X,A50&amp;"+"&amp;B50,Расклады!Y:Y)+SUMIF(Расклады!X:X,B50&amp;"+"&amp;A50,Расклады!Z:Z)+SUMIF(Расклады!AA:AA,A50&amp;"+"&amp;B50,Расклады!AB:AB)+SUMIF(Расклады!AA:AA,B50&amp;"+"&amp;A50,Расклады!AC:AC)</f>
        <v>3</v>
      </c>
    </row>
    <row r="51" spans="1:6" ht="12.75">
      <c r="A51" s="62">
        <f t="shared" si="1"/>
        <v>7</v>
      </c>
      <c r="B51" s="78">
        <f t="shared" si="2"/>
        <v>8</v>
      </c>
      <c r="C51" s="45">
        <f>SUMIF(Расклады!X:X,A51&amp;"+"&amp;B51,Расклады!A:A)+SUMIF(Расклады!X:X,B51&amp;"+"&amp;A51,Расклады!K:K)+SUMIF(Расклады!AA:AA,A51&amp;"+"&amp;B51,Расклады!M:M)+SUMIF(Расклады!AA:AA,B51&amp;"+"&amp;A51,Расклады!W:W)</f>
        <v>-1.875</v>
      </c>
      <c r="D51" s="74">
        <f>COUNTIF(Расклады!X:AA,A51&amp;"+"&amp;B51)+COUNTIF(Расклады!X:AA,B51&amp;"+"&amp;A51)</f>
        <v>3</v>
      </c>
      <c r="E51" s="77">
        <f>IF(D51=2,MATCH(C51,{-40000,-6.9999999999,-2.9999999999,3,7,40000},1)/2-0.5,IF(D51=3,MATCH(C51,{-40000,-9.9999999999,-6.9999999999,-2.9999999999,3,7,10,40000},1)/2-0.5,IF(D51=4,MATCH(C51,{-40000,-12.9999999999,-9.9999999999,-6.9999999999,-2.9999999999,3,7,10,13,40000},1)/2-0.5)))</f>
        <v>1.5</v>
      </c>
      <c r="F51" s="76">
        <f>SUMIF(Расклады!X:X,A51&amp;"+"&amp;B51,Расклады!Y:Y)+SUMIF(Расклады!X:X,B51&amp;"+"&amp;A51,Расклады!Z:Z)+SUMIF(Расклады!AA:AA,A51&amp;"+"&amp;B51,Расклады!AB:AB)+SUMIF(Расклады!AA:AA,B51&amp;"+"&amp;A51,Расклады!AC:AC)</f>
        <v>2</v>
      </c>
    </row>
    <row r="52" spans="1:6" ht="12.75">
      <c r="A52" s="62">
        <f t="shared" si="1"/>
        <v>8</v>
      </c>
      <c r="B52" s="78">
        <f t="shared" si="2"/>
        <v>1</v>
      </c>
      <c r="C52" s="45">
        <f>SUMIF(Расклады!X:X,A52&amp;"+"&amp;B52,Расклады!A:A)+SUMIF(Расклады!X:X,B52&amp;"+"&amp;A52,Расклады!K:K)+SUMIF(Расклады!AA:AA,A52&amp;"+"&amp;B52,Расклады!M:M)+SUMIF(Расклады!AA:AA,B52&amp;"+"&amp;A52,Расклады!W:W)</f>
        <v>10.5</v>
      </c>
      <c r="D52" s="74">
        <f>COUNTIF(Расклады!X:AA,A52&amp;"+"&amp;B52)+COUNTIF(Расклады!X:AA,B52&amp;"+"&amp;A52)</f>
        <v>3</v>
      </c>
      <c r="E52" s="77">
        <f>IF(D52=2,MATCH(C52,{-40000,-6.9999999999,-2.9999999999,3,7,40000},1)/2-0.5,IF(D52=3,MATCH(C52,{-40000,-9.9999999999,-6.9999999999,-2.9999999999,3,7,10,40000},1)/2-0.5,IF(D52=4,MATCH(C52,{-40000,-12.9999999999,-9.9999999999,-6.9999999999,-2.9999999999,3,7,10,13,40000},1)/2-0.5)))</f>
        <v>3</v>
      </c>
      <c r="F52" s="76">
        <f>SUMIF(Расклады!X:X,A52&amp;"+"&amp;B52,Расклады!Y:Y)+SUMIF(Расклады!X:X,B52&amp;"+"&amp;A52,Расклады!Z:Z)+SUMIF(Расклады!AA:AA,A52&amp;"+"&amp;B52,Расклады!AB:AB)+SUMIF(Расклады!AA:AA,B52&amp;"+"&amp;A52,Расклады!AC:AC)</f>
        <v>5</v>
      </c>
    </row>
    <row r="53" spans="1:6" ht="12.75">
      <c r="A53" s="62">
        <f t="shared" si="1"/>
        <v>8</v>
      </c>
      <c r="B53" s="78">
        <f t="shared" si="2"/>
        <v>2</v>
      </c>
      <c r="C53" s="45">
        <f>SUMIF(Расклады!X:X,A53&amp;"+"&amp;B53,Расклады!A:A)+SUMIF(Расклады!X:X,B53&amp;"+"&amp;A53,Расклады!K:K)+SUMIF(Расклады!AA:AA,A53&amp;"+"&amp;B53,Расклады!M:M)+SUMIF(Расклады!AA:AA,B53&amp;"+"&amp;A53,Расклады!W:W)</f>
        <v>-8.125</v>
      </c>
      <c r="D53" s="74">
        <f>COUNTIF(Расклады!X:AA,A53&amp;"+"&amp;B53)+COUNTIF(Расклады!X:AA,B53&amp;"+"&amp;A53)</f>
        <v>3</v>
      </c>
      <c r="E53" s="77">
        <f>IF(D53=2,MATCH(C53,{-40000,-6.9999999999,-2.9999999999,3,7,40000},1)/2-0.5,IF(D53=3,MATCH(C53,{-40000,-9.9999999999,-6.9999999999,-2.9999999999,3,7,10,40000},1)/2-0.5,IF(D53=4,MATCH(C53,{-40000,-12.9999999999,-9.9999999999,-6.9999999999,-2.9999999999,3,7,10,13,40000},1)/2-0.5)))</f>
        <v>0.5</v>
      </c>
      <c r="F53" s="76">
        <f>SUMIF(Расклады!X:X,A53&amp;"+"&amp;B53,Расклады!Y:Y)+SUMIF(Расклады!X:X,B53&amp;"+"&amp;A53,Расклады!Z:Z)+SUMIF(Расклады!AA:AA,A53&amp;"+"&amp;B53,Расклады!AB:AB)+SUMIF(Расклады!AA:AA,B53&amp;"+"&amp;A53,Расклады!AC:AC)</f>
        <v>1</v>
      </c>
    </row>
    <row r="54" spans="1:6" ht="12.75">
      <c r="A54" s="62">
        <f t="shared" si="1"/>
        <v>8</v>
      </c>
      <c r="B54" s="78">
        <f t="shared" si="2"/>
        <v>3</v>
      </c>
      <c r="C54" s="45">
        <f>SUMIF(Расклады!X:X,A54&amp;"+"&amp;B54,Расклады!A:A)+SUMIF(Расклады!X:X,B54&amp;"+"&amp;A54,Расклады!K:K)+SUMIF(Расклады!AA:AA,A54&amp;"+"&amp;B54,Расклады!M:M)+SUMIF(Расклады!AA:AA,B54&amp;"+"&amp;A54,Расклады!W:W)</f>
        <v>-10.75</v>
      </c>
      <c r="D54" s="74">
        <f>COUNTIF(Расклады!X:AA,A54&amp;"+"&amp;B54)+COUNTIF(Расклады!X:AA,B54&amp;"+"&amp;A54)</f>
        <v>3</v>
      </c>
      <c r="E54" s="77">
        <f>IF(D54=2,MATCH(C54,{-40000,-6.9999999999,-2.9999999999,3,7,40000},1)/2-0.5,IF(D54=3,MATCH(C54,{-40000,-9.9999999999,-6.9999999999,-2.9999999999,3,7,10,40000},1)/2-0.5,IF(D54=4,MATCH(C54,{-40000,-12.9999999999,-9.9999999999,-6.9999999999,-2.9999999999,3,7,10,13,40000},1)/2-0.5)))</f>
        <v>0</v>
      </c>
      <c r="F54" s="76">
        <f>SUMIF(Расклады!X:X,A54&amp;"+"&amp;B54,Расклады!Y:Y)+SUMIF(Расклады!X:X,B54&amp;"+"&amp;A54,Расклады!Z:Z)+SUMIF(Расклады!AA:AA,A54&amp;"+"&amp;B54,Расклады!AB:AB)+SUMIF(Расклады!AA:AA,B54&amp;"+"&amp;A54,Расклады!AC:AC)</f>
        <v>1</v>
      </c>
    </row>
    <row r="55" spans="1:6" ht="12.75">
      <c r="A55" s="62">
        <f t="shared" si="1"/>
        <v>8</v>
      </c>
      <c r="B55" s="78">
        <f t="shared" si="2"/>
        <v>4</v>
      </c>
      <c r="C55" s="45">
        <f>SUMIF(Расклады!X:X,A55&amp;"+"&amp;B55,Расклады!A:A)+SUMIF(Расклады!X:X,B55&amp;"+"&amp;A55,Расклады!K:K)+SUMIF(Расклады!AA:AA,A55&amp;"+"&amp;B55,Расклады!M:M)+SUMIF(Расклады!AA:AA,B55&amp;"+"&amp;A55,Расклады!W:W)</f>
        <v>-4.625</v>
      </c>
      <c r="D55" s="74">
        <f>COUNTIF(Расклады!X:AA,A55&amp;"+"&amp;B55)+COUNTIF(Расклады!X:AA,B55&amp;"+"&amp;A55)</f>
        <v>3</v>
      </c>
      <c r="E55" s="77">
        <f>IF(D55=2,MATCH(C55,{-40000,-6.9999999999,-2.9999999999,3,7,40000},1)/2-0.5,IF(D55=3,MATCH(C55,{-40000,-9.9999999999,-6.9999999999,-2.9999999999,3,7,10,40000},1)/2-0.5,IF(D55=4,MATCH(C55,{-40000,-12.9999999999,-9.9999999999,-6.9999999999,-2.9999999999,3,7,10,13,40000},1)/2-0.5)))</f>
        <v>1</v>
      </c>
      <c r="F55" s="76">
        <f>SUMIF(Расклады!X:X,A55&amp;"+"&amp;B55,Расклады!Y:Y)+SUMIF(Расклады!X:X,B55&amp;"+"&amp;A55,Расклады!Z:Z)+SUMIF(Расклады!AA:AA,A55&amp;"+"&amp;B55,Расклады!AB:AB)+SUMIF(Расклады!AA:AA,B55&amp;"+"&amp;A55,Расклады!AC:AC)</f>
        <v>1</v>
      </c>
    </row>
    <row r="56" spans="1:6" ht="12.75">
      <c r="A56" s="62">
        <f t="shared" si="1"/>
        <v>8</v>
      </c>
      <c r="B56" s="78">
        <f t="shared" si="2"/>
        <v>5</v>
      </c>
      <c r="C56" s="45">
        <f>SUMIF(Расклады!X:X,A56&amp;"+"&amp;B56,Расклады!A:A)+SUMIF(Расклады!X:X,B56&amp;"+"&amp;A56,Расклады!K:K)+SUMIF(Расклады!AA:AA,A56&amp;"+"&amp;B56,Расклады!M:M)+SUMIF(Расклады!AA:AA,B56&amp;"+"&amp;A56,Расклады!W:W)</f>
        <v>7.875</v>
      </c>
      <c r="D56" s="74">
        <f>COUNTIF(Расклады!X:AA,A56&amp;"+"&amp;B56)+COUNTIF(Расклады!X:AA,B56&amp;"+"&amp;A56)</f>
        <v>3</v>
      </c>
      <c r="E56" s="77">
        <f>IF(D56=2,MATCH(C56,{-40000,-6.9999999999,-2.9999999999,3,7,40000},1)/2-0.5,IF(D56=3,MATCH(C56,{-40000,-9.9999999999,-6.9999999999,-2.9999999999,3,7,10,40000},1)/2-0.5,IF(D56=4,MATCH(C56,{-40000,-12.9999999999,-9.9999999999,-6.9999999999,-2.9999999999,3,7,10,13,40000},1)/2-0.5)))</f>
        <v>2.5</v>
      </c>
      <c r="F56" s="76">
        <f>SUMIF(Расклады!X:X,A56&amp;"+"&amp;B56,Расклады!Y:Y)+SUMIF(Расклады!X:X,B56&amp;"+"&amp;A56,Расклады!Z:Z)+SUMIF(Расклады!AA:AA,A56&amp;"+"&amp;B56,Расклады!AB:AB)+SUMIF(Расклады!AA:AA,B56&amp;"+"&amp;A56,Расклады!AC:AC)</f>
        <v>6</v>
      </c>
    </row>
    <row r="57" spans="1:6" ht="12.75">
      <c r="A57" s="62">
        <f t="shared" si="1"/>
        <v>8</v>
      </c>
      <c r="B57" s="78">
        <f t="shared" si="2"/>
        <v>6</v>
      </c>
      <c r="C57" s="45">
        <f>SUMIF(Расклады!X:X,A57&amp;"+"&amp;B57,Расклады!A:A)+SUMIF(Расклады!X:X,B57&amp;"+"&amp;A57,Расклады!K:K)+SUMIF(Расклады!AA:AA,A57&amp;"+"&amp;B57,Расклады!M:M)+SUMIF(Расклады!AA:AA,B57&amp;"+"&amp;A57,Расклады!W:W)</f>
        <v>-7.25</v>
      </c>
      <c r="D57" s="74">
        <f>COUNTIF(Расклады!X:AA,A57&amp;"+"&amp;B57)+COUNTIF(Расклады!X:AA,B57&amp;"+"&amp;A57)</f>
        <v>3</v>
      </c>
      <c r="E57" s="77">
        <f>IF(D57=2,MATCH(C57,{-40000,-6.9999999999,-2.9999999999,3,7,40000},1)/2-0.5,IF(D57=3,MATCH(C57,{-40000,-9.9999999999,-6.9999999999,-2.9999999999,3,7,10,40000},1)/2-0.5,IF(D57=4,MATCH(C57,{-40000,-12.9999999999,-9.9999999999,-6.9999999999,-2.9999999999,3,7,10,13,40000},1)/2-0.5)))</f>
        <v>0.5</v>
      </c>
      <c r="F57" s="76">
        <f>SUMIF(Расклады!X:X,A57&amp;"+"&amp;B57,Расклады!Y:Y)+SUMIF(Расклады!X:X,B57&amp;"+"&amp;A57,Расклады!Z:Z)+SUMIF(Расклады!AA:AA,A57&amp;"+"&amp;B57,Расклады!AB:AB)+SUMIF(Расклады!AA:AA,B57&amp;"+"&amp;A57,Расклады!AC:AC)</f>
        <v>3</v>
      </c>
    </row>
    <row r="58" spans="1:6" ht="12.75">
      <c r="A58" s="62">
        <f t="shared" si="1"/>
        <v>8</v>
      </c>
      <c r="B58" s="78">
        <f t="shared" si="2"/>
        <v>7</v>
      </c>
      <c r="C58" s="45">
        <f>SUMIF(Расклады!X:X,A58&amp;"+"&amp;B58,Расклады!A:A)+SUMIF(Расклады!X:X,B58&amp;"+"&amp;A58,Расклады!K:K)+SUMIF(Расклады!AA:AA,A58&amp;"+"&amp;B58,Расклады!M:M)+SUMIF(Расклады!AA:AA,B58&amp;"+"&amp;A58,Расклады!W:W)</f>
        <v>1.875</v>
      </c>
      <c r="D58" s="74">
        <f>COUNTIF(Расклады!X:AA,A58&amp;"+"&amp;B58)+COUNTIF(Расклады!X:AA,B58&amp;"+"&amp;A58)</f>
        <v>3</v>
      </c>
      <c r="E58" s="77">
        <f>IF(D58=2,MATCH(C58,{-40000,-6.9999999999,-2.9999999999,3,7,40000},1)/2-0.5,IF(D58=3,MATCH(C58,{-40000,-9.9999999999,-6.9999999999,-2.9999999999,3,7,10,40000},1)/2-0.5,IF(D58=4,MATCH(C58,{-40000,-12.9999999999,-9.9999999999,-6.9999999999,-2.9999999999,3,7,10,13,40000},1)/2-0.5)))</f>
        <v>1.5</v>
      </c>
      <c r="F58" s="76">
        <f>SUMIF(Расклады!X:X,A58&amp;"+"&amp;B58,Расклады!Y:Y)+SUMIF(Расклады!X:X,B58&amp;"+"&amp;A58,Расклады!Z:Z)+SUMIF(Расклады!AA:AA,A58&amp;"+"&amp;B58,Расклады!AB:AB)+SUMIF(Расклады!AA:AA,B58&amp;"+"&amp;A58,Расклады!AC:AC)</f>
        <v>4</v>
      </c>
    </row>
    <row r="59" spans="1:6" ht="12.75">
      <c r="A59" s="62" t="str">
        <f t="shared" si="1"/>
        <v>---</v>
      </c>
      <c r="B59" s="78" t="str">
        <f t="shared" si="2"/>
        <v>---</v>
      </c>
      <c r="C59" s="45">
        <f>SUMIF(Расклады!X:X,A59&amp;"+"&amp;B59,Расклады!A:A)+SUMIF(Расклады!X:X,B59&amp;"+"&amp;A59,Расклады!K:K)+SUMIF(Расклады!AA:AA,A59&amp;"+"&amp;B59,Расклады!M:M)+SUMIF(Расклады!AA:AA,B59&amp;"+"&amp;A59,Расклады!W:W)</f>
        <v>0</v>
      </c>
      <c r="D59" s="74">
        <f>COUNTIF(Расклады!X:AA,A59&amp;"+"&amp;B59)+COUNTIF(Расклады!X:AA,B59&amp;"+"&amp;A59)</f>
        <v>0</v>
      </c>
      <c r="E59" s="77" t="b">
        <f>IF(D59=2,MATCH(C59,{-40000,-6.9999999999,-2.9999999999,3,7,40000},1)/2-0.5,IF(D59=3,MATCH(C59,{-40000,-9.9999999999,-6.9999999999,-2.9999999999,3,7,10,40000},1)/2-0.5,IF(D59=4,MATCH(C59,{-40000,-12.9999999999,-9.9999999999,-6.9999999999,-2.9999999999,3,7,10,13,40000},1)/2-0.5)))</f>
        <v>0</v>
      </c>
      <c r="F59" s="76">
        <f>SUMIF(Расклады!X:X,A59&amp;"+"&amp;B59,Расклады!Y:Y)+SUMIF(Расклады!X:X,B59&amp;"+"&amp;A59,Расклады!Z:Z)+SUMIF(Расклады!AA:AA,A59&amp;"+"&amp;B59,Расклады!AB:AB)+SUMIF(Расклады!AA:AA,B59&amp;"+"&amp;A59,Расклады!AC:AC)</f>
        <v>0</v>
      </c>
    </row>
    <row r="60" spans="1:6" ht="12.75">
      <c r="A60" s="62" t="str">
        <f t="shared" si="1"/>
        <v>---</v>
      </c>
      <c r="B60" s="78" t="str">
        <f t="shared" si="2"/>
        <v>---</v>
      </c>
      <c r="C60" s="45">
        <f>SUMIF(Расклады!X:X,A60&amp;"+"&amp;B60,Расклады!A:A)+SUMIF(Расклады!X:X,B60&amp;"+"&amp;A60,Расклады!K:K)+SUMIF(Расклады!AA:AA,A60&amp;"+"&amp;B60,Расклады!M:M)+SUMIF(Расклады!AA:AA,B60&amp;"+"&amp;A60,Расклады!W:W)</f>
        <v>0</v>
      </c>
      <c r="D60" s="74">
        <f>COUNTIF(Расклады!X:AA,A60&amp;"+"&amp;B60)+COUNTIF(Расклады!X:AA,B60&amp;"+"&amp;A60)</f>
        <v>0</v>
      </c>
      <c r="E60" s="77" t="b">
        <f>IF(D60=2,MATCH(C60,{-40000,-6.9999999999,-2.9999999999,3,7,40000},1)/2-0.5,IF(D60=3,MATCH(C60,{-40000,-9.9999999999,-6.9999999999,-2.9999999999,3,7,10,40000},1)/2-0.5,IF(D60=4,MATCH(C60,{-40000,-12.9999999999,-9.9999999999,-6.9999999999,-2.9999999999,3,7,10,13,40000},1)/2-0.5)))</f>
        <v>0</v>
      </c>
      <c r="F60" s="76">
        <f>SUMIF(Расклады!X:X,A60&amp;"+"&amp;B60,Расклады!Y:Y)+SUMIF(Расклады!X:X,B60&amp;"+"&amp;A60,Расклады!Z:Z)+SUMIF(Расклады!AA:AA,A60&amp;"+"&amp;B60,Расклады!AB:AB)+SUMIF(Расклады!AA:AA,B60&amp;"+"&amp;A60,Расклады!AC:AC)</f>
        <v>0</v>
      </c>
    </row>
    <row r="61" spans="1:6" ht="12.75">
      <c r="A61" s="62" t="str">
        <f t="shared" si="1"/>
        <v>---</v>
      </c>
      <c r="B61" s="78" t="str">
        <f t="shared" si="2"/>
        <v>---</v>
      </c>
      <c r="C61" s="45">
        <f>SUMIF(Расклады!X:X,A61&amp;"+"&amp;B61,Расклады!A:A)+SUMIF(Расклады!X:X,B61&amp;"+"&amp;A61,Расклады!K:K)+SUMIF(Расклады!AA:AA,A61&amp;"+"&amp;B61,Расклады!M:M)+SUMIF(Расклады!AA:AA,B61&amp;"+"&amp;A61,Расклады!W:W)</f>
        <v>0</v>
      </c>
      <c r="D61" s="74">
        <f>COUNTIF(Расклады!X:AA,A61&amp;"+"&amp;B61)+COUNTIF(Расклады!X:AA,B61&amp;"+"&amp;A61)</f>
        <v>0</v>
      </c>
      <c r="E61" s="77" t="b">
        <f>IF(D61=2,MATCH(C61,{-40000,-6.9999999999,-2.9999999999,3,7,40000},1)/2-0.5,IF(D61=3,MATCH(C61,{-40000,-9.9999999999,-6.9999999999,-2.9999999999,3,7,10,40000},1)/2-0.5,IF(D61=4,MATCH(C61,{-40000,-12.9999999999,-9.9999999999,-6.9999999999,-2.9999999999,3,7,10,13,40000},1)/2-0.5)))</f>
        <v>0</v>
      </c>
      <c r="F61" s="76">
        <f>SUMIF(Расклады!X:X,A61&amp;"+"&amp;B61,Расклады!Y:Y)+SUMIF(Расклады!X:X,B61&amp;"+"&amp;A61,Расклады!Z:Z)+SUMIF(Расклады!AA:AA,A61&amp;"+"&amp;B61,Расклады!AB:AB)+SUMIF(Расклады!AA:AA,B61&amp;"+"&amp;A61,Расклады!AC:AC)</f>
        <v>0</v>
      </c>
    </row>
    <row r="62" spans="1:6" ht="12.75">
      <c r="A62" s="62" t="str">
        <f t="shared" si="1"/>
        <v>---</v>
      </c>
      <c r="B62" s="78" t="str">
        <f t="shared" si="2"/>
        <v>---</v>
      </c>
      <c r="C62" s="45">
        <f>SUMIF(Расклады!X:X,A62&amp;"+"&amp;B62,Расклады!A:A)+SUMIF(Расклады!X:X,B62&amp;"+"&amp;A62,Расклады!K:K)+SUMIF(Расклады!AA:AA,A62&amp;"+"&amp;B62,Расклады!M:M)+SUMIF(Расклады!AA:AA,B62&amp;"+"&amp;A62,Расклады!W:W)</f>
        <v>0</v>
      </c>
      <c r="D62" s="74">
        <f>COUNTIF(Расклады!X:AA,A62&amp;"+"&amp;B62)+COUNTIF(Расклады!X:AA,B62&amp;"+"&amp;A62)</f>
        <v>0</v>
      </c>
      <c r="E62" s="77" t="b">
        <f>IF(D62=2,MATCH(C62,{-40000,-6.9999999999,-2.9999999999,3,7,40000},1)/2-0.5,IF(D62=3,MATCH(C62,{-40000,-9.9999999999,-6.9999999999,-2.9999999999,3,7,10,40000},1)/2-0.5,IF(D62=4,MATCH(C62,{-40000,-12.9999999999,-9.9999999999,-6.9999999999,-2.9999999999,3,7,10,13,40000},1)/2-0.5)))</f>
        <v>0</v>
      </c>
      <c r="F62" s="76">
        <f>SUMIF(Расклады!X:X,A62&amp;"+"&amp;B62,Расклады!Y:Y)+SUMIF(Расклады!X:X,B62&amp;"+"&amp;A62,Расклады!Z:Z)+SUMIF(Расклады!AA:AA,A62&amp;"+"&amp;B62,Расклады!AB:AB)+SUMIF(Расклады!AA:AA,B62&amp;"+"&amp;A62,Расклады!AC:AC)</f>
        <v>0</v>
      </c>
    </row>
    <row r="63" spans="1:6" ht="12.75">
      <c r="A63" s="62" t="str">
        <f t="shared" si="1"/>
        <v>---</v>
      </c>
      <c r="B63" s="78" t="str">
        <f t="shared" si="2"/>
        <v>---</v>
      </c>
      <c r="C63" s="45">
        <f>SUMIF(Расклады!X:X,A63&amp;"+"&amp;B63,Расклады!A:A)+SUMIF(Расклады!X:X,B63&amp;"+"&amp;A63,Расклады!K:K)+SUMIF(Расклады!AA:AA,A63&amp;"+"&amp;B63,Расклады!M:M)+SUMIF(Расклады!AA:AA,B63&amp;"+"&amp;A63,Расклады!W:W)</f>
        <v>0</v>
      </c>
      <c r="D63" s="74">
        <f>COUNTIF(Расклады!X:AA,A63&amp;"+"&amp;B63)+COUNTIF(Расклады!X:AA,B63&amp;"+"&amp;A63)</f>
        <v>0</v>
      </c>
      <c r="E63" s="77" t="b">
        <f>IF(D63=2,MATCH(C63,{-40000,-6.9999999999,-2.9999999999,3,7,40000},1)/2-0.5,IF(D63=3,MATCH(C63,{-40000,-9.9999999999,-6.9999999999,-2.9999999999,3,7,10,40000},1)/2-0.5,IF(D63=4,MATCH(C63,{-40000,-12.9999999999,-9.9999999999,-6.9999999999,-2.9999999999,3,7,10,13,40000},1)/2-0.5)))</f>
        <v>0</v>
      </c>
      <c r="F63" s="76">
        <f>SUMIF(Расклады!X:X,A63&amp;"+"&amp;B63,Расклады!Y:Y)+SUMIF(Расклады!X:X,B63&amp;"+"&amp;A63,Расклады!Z:Z)+SUMIF(Расклады!AA:AA,A63&amp;"+"&amp;B63,Расклады!AB:AB)+SUMIF(Расклады!AA:AA,B63&amp;"+"&amp;A63,Расклады!AC:AC)</f>
        <v>0</v>
      </c>
    </row>
    <row r="64" spans="1:6" ht="12.75">
      <c r="A64" s="62" t="str">
        <f t="shared" si="1"/>
        <v>---</v>
      </c>
      <c r="B64" s="78" t="str">
        <f t="shared" si="2"/>
        <v>---</v>
      </c>
      <c r="C64" s="45">
        <f>SUMIF(Расклады!X:X,A64&amp;"+"&amp;B64,Расклады!A:A)+SUMIF(Расклады!X:X,B64&amp;"+"&amp;A64,Расклады!K:K)+SUMIF(Расклады!AA:AA,A64&amp;"+"&amp;B64,Расклады!M:M)+SUMIF(Расклады!AA:AA,B64&amp;"+"&amp;A64,Расклады!W:W)</f>
        <v>0</v>
      </c>
      <c r="D64" s="74">
        <f>COUNTIF(Расклады!X:AA,A64&amp;"+"&amp;B64)+COUNTIF(Расклады!X:AA,B64&amp;"+"&amp;A64)</f>
        <v>0</v>
      </c>
      <c r="E64" s="77" t="b">
        <f>IF(D64=2,MATCH(C64,{-40000,-6.9999999999,-2.9999999999,3,7,40000},1)/2-0.5,IF(D64=3,MATCH(C64,{-40000,-9.9999999999,-6.9999999999,-2.9999999999,3,7,10,40000},1)/2-0.5,IF(D64=4,MATCH(C64,{-40000,-12.9999999999,-9.9999999999,-6.9999999999,-2.9999999999,3,7,10,13,40000},1)/2-0.5)))</f>
        <v>0</v>
      </c>
      <c r="F64" s="76">
        <f>SUMIF(Расклады!X:X,A64&amp;"+"&amp;B64,Расклады!Y:Y)+SUMIF(Расклады!X:X,B64&amp;"+"&amp;A64,Расклады!Z:Z)+SUMIF(Расклады!AA:AA,A64&amp;"+"&amp;B64,Расклады!AB:AB)+SUMIF(Расклады!AA:AA,B64&amp;"+"&amp;A64,Расклады!AC:AC)</f>
        <v>0</v>
      </c>
    </row>
    <row r="65" spans="1:6" ht="12.75">
      <c r="A65" s="62" t="str">
        <f t="shared" si="1"/>
        <v>---</v>
      </c>
      <c r="B65" s="78" t="str">
        <f t="shared" si="2"/>
        <v>---</v>
      </c>
      <c r="C65" s="45">
        <f>SUMIF(Расклады!X:X,A65&amp;"+"&amp;B65,Расклады!A:A)+SUMIF(Расклады!X:X,B65&amp;"+"&amp;A65,Расклады!K:K)+SUMIF(Расклады!AA:AA,A65&amp;"+"&amp;B65,Расклады!M:M)+SUMIF(Расклады!AA:AA,B65&amp;"+"&amp;A65,Расклады!W:W)</f>
        <v>0</v>
      </c>
      <c r="D65" s="74">
        <f>COUNTIF(Расклады!X:AA,A65&amp;"+"&amp;B65)+COUNTIF(Расклады!X:AA,B65&amp;"+"&amp;A65)</f>
        <v>0</v>
      </c>
      <c r="E65" s="77" t="b">
        <f>IF(D65=2,MATCH(C65,{-40000,-6.9999999999,-2.9999999999,3,7,40000},1)/2-0.5,IF(D65=3,MATCH(C65,{-40000,-9.9999999999,-6.9999999999,-2.9999999999,3,7,10,40000},1)/2-0.5,IF(D65=4,MATCH(C65,{-40000,-12.9999999999,-9.9999999999,-6.9999999999,-2.9999999999,3,7,10,13,40000},1)/2-0.5)))</f>
        <v>0</v>
      </c>
      <c r="F65" s="76">
        <f>SUMIF(Расклады!X:X,A65&amp;"+"&amp;B65,Расклады!Y:Y)+SUMIF(Расклады!X:X,B65&amp;"+"&amp;A65,Расклады!Z:Z)+SUMIF(Расклады!AA:AA,A65&amp;"+"&amp;B65,Расклады!AB:AB)+SUMIF(Расклады!AA:AA,B65&amp;"+"&amp;A65,Расклады!AC:AC)</f>
        <v>0</v>
      </c>
    </row>
    <row r="66" spans="1:6" ht="12.75">
      <c r="A66" s="62" t="str">
        <f t="shared" si="1"/>
        <v>---</v>
      </c>
      <c r="B66" s="78" t="str">
        <f t="shared" si="2"/>
        <v>---</v>
      </c>
      <c r="C66" s="45">
        <f>SUMIF(Расклады!X:X,A66&amp;"+"&amp;B66,Расклады!A:A)+SUMIF(Расклады!X:X,B66&amp;"+"&amp;A66,Расклады!K:K)+SUMIF(Расклады!AA:AA,A66&amp;"+"&amp;B66,Расклады!M:M)+SUMIF(Расклады!AA:AA,B66&amp;"+"&amp;A66,Расклады!W:W)</f>
        <v>0</v>
      </c>
      <c r="D66" s="74">
        <f>COUNTIF(Расклады!X:AA,A66&amp;"+"&amp;B66)+COUNTIF(Расклады!X:AA,B66&amp;"+"&amp;A66)</f>
        <v>0</v>
      </c>
      <c r="E66" s="77" t="b">
        <f>IF(D66=2,MATCH(C66,{-40000,-6.9999999999,-2.9999999999,3,7,40000},1)/2-0.5,IF(D66=3,MATCH(C66,{-40000,-9.9999999999,-6.9999999999,-2.9999999999,3,7,10,40000},1)/2-0.5,IF(D66=4,MATCH(C66,{-40000,-12.9999999999,-9.9999999999,-6.9999999999,-2.9999999999,3,7,10,13,40000},1)/2-0.5)))</f>
        <v>0</v>
      </c>
      <c r="F66" s="76">
        <f>SUMIF(Расклады!X:X,A66&amp;"+"&amp;B66,Расклады!Y:Y)+SUMIF(Расклады!X:X,B66&amp;"+"&amp;A66,Расклады!Z:Z)+SUMIF(Расклады!AA:AA,A66&amp;"+"&amp;B66,Расклады!AB:AB)+SUMIF(Расклады!AA:AA,B66&amp;"+"&amp;A66,Расклады!AC:AC)</f>
        <v>0</v>
      </c>
    </row>
    <row r="67" spans="1:6" ht="12.75">
      <c r="A67" s="62" t="str">
        <f t="shared" si="1"/>
        <v>---</v>
      </c>
      <c r="B67" s="78" t="str">
        <f t="shared" si="2"/>
        <v>---</v>
      </c>
      <c r="C67" s="45">
        <f>SUMIF(Расклады!X:X,A67&amp;"+"&amp;B67,Расклады!A:A)+SUMIF(Расклады!X:X,B67&amp;"+"&amp;A67,Расклады!K:K)+SUMIF(Расклады!AA:AA,A67&amp;"+"&amp;B67,Расклады!M:M)+SUMIF(Расклады!AA:AA,B67&amp;"+"&amp;A67,Расклады!W:W)</f>
        <v>0</v>
      </c>
      <c r="D67" s="74">
        <f>COUNTIF(Расклады!X:AA,A67&amp;"+"&amp;B67)+COUNTIF(Расклады!X:AA,B67&amp;"+"&amp;A67)</f>
        <v>0</v>
      </c>
      <c r="E67" s="77" t="b">
        <f>IF(D67=2,MATCH(C67,{-40000,-6.9999999999,-2.9999999999,3,7,40000},1)/2-0.5,IF(D67=3,MATCH(C67,{-40000,-9.9999999999,-6.9999999999,-2.9999999999,3,7,10,40000},1)/2-0.5,IF(D67=4,MATCH(C67,{-40000,-12.9999999999,-9.9999999999,-6.9999999999,-2.9999999999,3,7,10,13,40000},1)/2-0.5)))</f>
        <v>0</v>
      </c>
      <c r="F67" s="76">
        <f>SUMIF(Расклады!X:X,A67&amp;"+"&amp;B67,Расклады!Y:Y)+SUMIF(Расклады!X:X,B67&amp;"+"&amp;A67,Расклады!Z:Z)+SUMIF(Расклады!AA:AA,A67&amp;"+"&amp;B67,Расклады!AB:AB)+SUMIF(Расклады!AA:AA,B67&amp;"+"&amp;A67,Расклады!AC:AC)</f>
        <v>0</v>
      </c>
    </row>
    <row r="68" spans="1:6" ht="12.75">
      <c r="A68" s="62" t="str">
        <f t="shared" si="1"/>
        <v>---</v>
      </c>
      <c r="B68" s="78" t="str">
        <f t="shared" si="2"/>
        <v>---</v>
      </c>
      <c r="C68" s="45">
        <f>SUMIF(Расклады!X:X,A68&amp;"+"&amp;B68,Расклады!A:A)+SUMIF(Расклады!X:X,B68&amp;"+"&amp;A68,Расклады!K:K)+SUMIF(Расклады!AA:AA,A68&amp;"+"&amp;B68,Расклады!M:M)+SUMIF(Расклады!AA:AA,B68&amp;"+"&amp;A68,Расклады!W:W)</f>
        <v>0</v>
      </c>
      <c r="D68" s="74">
        <f>COUNTIF(Расклады!X:AA,A68&amp;"+"&amp;B68)+COUNTIF(Расклады!X:AA,B68&amp;"+"&amp;A68)</f>
        <v>0</v>
      </c>
      <c r="E68" s="77" t="b">
        <f>IF(D68=2,MATCH(C68,{-40000,-6.9999999999,-2.9999999999,3,7,40000},1)/2-0.5,IF(D68=3,MATCH(C68,{-40000,-9.9999999999,-6.9999999999,-2.9999999999,3,7,10,40000},1)/2-0.5,IF(D68=4,MATCH(C68,{-40000,-12.9999999999,-9.9999999999,-6.9999999999,-2.9999999999,3,7,10,13,40000},1)/2-0.5)))</f>
        <v>0</v>
      </c>
      <c r="F68" s="76">
        <f>SUMIF(Расклады!X:X,A68&amp;"+"&amp;B68,Расклады!Y:Y)+SUMIF(Расклады!X:X,B68&amp;"+"&amp;A68,Расклады!Z:Z)+SUMIF(Расклады!AA:AA,A68&amp;"+"&amp;B68,Расклады!AB:AB)+SUMIF(Расклады!AA:AA,B68&amp;"+"&amp;A68,Расклады!AC:AC)</f>
        <v>0</v>
      </c>
    </row>
    <row r="69" spans="1:6" ht="12.75">
      <c r="A69" s="62" t="str">
        <f aca="true" t="shared" si="3" ref="A69:A81">IF(B69=1,A68+1,IF(B69="---","---",A68))</f>
        <v>---</v>
      </c>
      <c r="B69" s="78" t="str">
        <f t="shared" si="2"/>
        <v>---</v>
      </c>
      <c r="C69" s="45">
        <f>SUMIF(Расклады!X:X,A69&amp;"+"&amp;B69,Расклады!A:A)+SUMIF(Расклады!X:X,B69&amp;"+"&amp;A69,Расклады!K:K)+SUMIF(Расклады!AA:AA,A69&amp;"+"&amp;B69,Расклады!M:M)+SUMIF(Расклады!AA:AA,B69&amp;"+"&amp;A69,Расклады!W:W)</f>
        <v>0</v>
      </c>
      <c r="D69" s="74">
        <f>COUNTIF(Расклады!X:AA,A69&amp;"+"&amp;B69)+COUNTIF(Расклады!X:AA,B69&amp;"+"&amp;A69)</f>
        <v>0</v>
      </c>
      <c r="E69" s="77" t="b">
        <f>IF(D69=2,MATCH(C69,{-40000,-6.9999999999,-2.9999999999,3,7,40000},1)/2-0.5,IF(D69=3,MATCH(C69,{-40000,-9.9999999999,-6.9999999999,-2.9999999999,3,7,10,40000},1)/2-0.5,IF(D69=4,MATCH(C69,{-40000,-12.9999999999,-9.9999999999,-6.9999999999,-2.9999999999,3,7,10,13,40000},1)/2-0.5)))</f>
        <v>0</v>
      </c>
      <c r="F69" s="76">
        <f>SUMIF(Расклады!X:X,A69&amp;"+"&amp;B69,Расклады!Y:Y)+SUMIF(Расклады!X:X,B69&amp;"+"&amp;A69,Расклады!Z:Z)+SUMIF(Расклады!AA:AA,A69&amp;"+"&amp;B69,Расклады!AB:AB)+SUMIF(Расклады!AA:AA,B69&amp;"+"&amp;A69,Расклады!AC:AC)</f>
        <v>0</v>
      </c>
    </row>
    <row r="70" spans="1:6" ht="12.75">
      <c r="A70" s="62" t="str">
        <f t="shared" si="3"/>
        <v>---</v>
      </c>
      <c r="B70" s="78" t="str">
        <f t="shared" si="2"/>
        <v>---</v>
      </c>
      <c r="C70" s="45">
        <f>SUMIF(Расклады!X:X,A70&amp;"+"&amp;B70,Расклады!A:A)+SUMIF(Расклады!X:X,B70&amp;"+"&amp;A70,Расклады!K:K)+SUMIF(Расклады!AA:AA,A70&amp;"+"&amp;B70,Расклады!M:M)+SUMIF(Расклады!AA:AA,B70&amp;"+"&amp;A70,Расклады!W:W)</f>
        <v>0</v>
      </c>
      <c r="D70" s="74">
        <f>COUNTIF(Расклады!X:AA,A70&amp;"+"&amp;B70)+COUNTIF(Расклады!X:AA,B70&amp;"+"&amp;A70)</f>
        <v>0</v>
      </c>
      <c r="E70" s="77" t="b">
        <f>IF(D70=2,MATCH(C70,{-40000,-6.9999999999,-2.9999999999,3,7,40000},1)/2-0.5,IF(D70=3,MATCH(C70,{-40000,-9.9999999999,-6.9999999999,-2.9999999999,3,7,10,40000},1)/2-0.5,IF(D70=4,MATCH(C70,{-40000,-12.9999999999,-9.9999999999,-6.9999999999,-2.9999999999,3,7,10,13,40000},1)/2-0.5)))</f>
        <v>0</v>
      </c>
      <c r="F70" s="76">
        <f>SUMIF(Расклады!X:X,A70&amp;"+"&amp;B70,Расклады!Y:Y)+SUMIF(Расклады!X:X,B70&amp;"+"&amp;A70,Расклады!Z:Z)+SUMIF(Расклады!AA:AA,A70&amp;"+"&amp;B70,Расклады!AB:AB)+SUMIF(Расклады!AA:AA,B70&amp;"+"&amp;A70,Расклады!AC:AC)</f>
        <v>0</v>
      </c>
    </row>
    <row r="71" spans="1:6" ht="12.75">
      <c r="A71" s="62" t="str">
        <f t="shared" si="3"/>
        <v>---</v>
      </c>
      <c r="B71" s="78" t="str">
        <f t="shared" si="2"/>
        <v>---</v>
      </c>
      <c r="C71" s="45">
        <f>SUMIF(Расклады!X:X,A71&amp;"+"&amp;B71,Расклады!A:A)+SUMIF(Расклады!X:X,B71&amp;"+"&amp;A71,Расклады!K:K)+SUMIF(Расклады!AA:AA,A71&amp;"+"&amp;B71,Расклады!M:M)+SUMIF(Расклады!AA:AA,B71&amp;"+"&amp;A71,Расклады!W:W)</f>
        <v>0</v>
      </c>
      <c r="D71" s="74">
        <f>COUNTIF(Расклады!X:AA,A71&amp;"+"&amp;B71)+COUNTIF(Расклады!X:AA,B71&amp;"+"&amp;A71)</f>
        <v>0</v>
      </c>
      <c r="E71" s="77" t="b">
        <f>IF(D71=2,MATCH(C71,{-40000,-6.9999999999,-2.9999999999,3,7,40000},1)/2-0.5,IF(D71=3,MATCH(C71,{-40000,-9.9999999999,-6.9999999999,-2.9999999999,3,7,10,40000},1)/2-0.5,IF(D71=4,MATCH(C71,{-40000,-12.9999999999,-9.9999999999,-6.9999999999,-2.9999999999,3,7,10,13,40000},1)/2-0.5)))</f>
        <v>0</v>
      </c>
      <c r="F71" s="76">
        <f>SUMIF(Расклады!X:X,A71&amp;"+"&amp;B71,Расклады!Y:Y)+SUMIF(Расклады!X:X,B71&amp;"+"&amp;A71,Расклады!Z:Z)+SUMIF(Расклады!AA:AA,A71&amp;"+"&amp;B71,Расклады!AB:AB)+SUMIF(Расклады!AA:AA,B71&amp;"+"&amp;A71,Расклады!AC:AC)</f>
        <v>0</v>
      </c>
    </row>
    <row r="72" spans="1:6" ht="12.75">
      <c r="A72" s="62" t="str">
        <f t="shared" si="3"/>
        <v>---</v>
      </c>
      <c r="B72" s="78" t="str">
        <f t="shared" si="2"/>
        <v>---</v>
      </c>
      <c r="C72" s="45">
        <f>SUMIF(Расклады!X:X,A72&amp;"+"&amp;B72,Расклады!A:A)+SUMIF(Расклады!X:X,B72&amp;"+"&amp;A72,Расклады!K:K)+SUMIF(Расклады!AA:AA,A72&amp;"+"&amp;B72,Расклады!M:M)+SUMIF(Расклады!AA:AA,B72&amp;"+"&amp;A72,Расклады!W:W)</f>
        <v>0</v>
      </c>
      <c r="D72" s="74">
        <f>COUNTIF(Расклады!X:AA,A72&amp;"+"&amp;B72)+COUNTIF(Расклады!X:AA,B72&amp;"+"&amp;A72)</f>
        <v>0</v>
      </c>
      <c r="E72" s="77" t="b">
        <f>IF(D72=2,MATCH(C72,{-40000,-6.9999999999,-2.9999999999,3,7,40000},1)/2-0.5,IF(D72=3,MATCH(C72,{-40000,-9.9999999999,-6.9999999999,-2.9999999999,3,7,10,40000},1)/2-0.5,IF(D72=4,MATCH(C72,{-40000,-12.9999999999,-9.9999999999,-6.9999999999,-2.9999999999,3,7,10,13,40000},1)/2-0.5)))</f>
        <v>0</v>
      </c>
      <c r="F72" s="76">
        <f>SUMIF(Расклады!X:X,A72&amp;"+"&amp;B72,Расклады!Y:Y)+SUMIF(Расклады!X:X,B72&amp;"+"&amp;A72,Расклады!Z:Z)+SUMIF(Расклады!AA:AA,A72&amp;"+"&amp;B72,Расклады!AB:AB)+SUMIF(Расклады!AA:AA,B72&amp;"+"&amp;A72,Расклады!AC:AC)</f>
        <v>0</v>
      </c>
    </row>
    <row r="73" spans="1:6" ht="12.75">
      <c r="A73" s="62" t="str">
        <f t="shared" si="3"/>
        <v>---</v>
      </c>
      <c r="B73" s="78" t="str">
        <f t="shared" si="2"/>
        <v>---</v>
      </c>
      <c r="C73" s="45">
        <f>SUMIF(Расклады!X:X,A73&amp;"+"&amp;B73,Расклады!A:A)+SUMIF(Расклады!X:X,B73&amp;"+"&amp;A73,Расклады!K:K)+SUMIF(Расклады!AA:AA,A73&amp;"+"&amp;B73,Расклады!M:M)+SUMIF(Расклады!AA:AA,B73&amp;"+"&amp;A73,Расклады!W:W)</f>
        <v>0</v>
      </c>
      <c r="D73" s="74">
        <f>COUNTIF(Расклады!X:AA,A73&amp;"+"&amp;B73)+COUNTIF(Расклады!X:AA,B73&amp;"+"&amp;A73)</f>
        <v>0</v>
      </c>
      <c r="E73" s="77" t="b">
        <f>IF(D73=2,MATCH(C73,{-40000,-6.9999999999,-2.9999999999,3,7,40000},1)/2-0.5,IF(D73=3,MATCH(C73,{-40000,-9.9999999999,-6.9999999999,-2.9999999999,3,7,10,40000},1)/2-0.5,IF(D73=4,MATCH(C73,{-40000,-12.9999999999,-9.9999999999,-6.9999999999,-2.9999999999,3,7,10,13,40000},1)/2-0.5)))</f>
        <v>0</v>
      </c>
      <c r="F73" s="76">
        <f>SUMIF(Расклады!X:X,A73&amp;"+"&amp;B73,Расклады!Y:Y)+SUMIF(Расклады!X:X,B73&amp;"+"&amp;A73,Расклады!Z:Z)+SUMIF(Расклады!AA:AA,A73&amp;"+"&amp;B73,Расклады!AB:AB)+SUMIF(Расклады!AA:AA,B73&amp;"+"&amp;A73,Расклады!AC:AC)</f>
        <v>0</v>
      </c>
    </row>
    <row r="74" spans="1:6" ht="12.75">
      <c r="A74" s="62" t="str">
        <f t="shared" si="3"/>
        <v>---</v>
      </c>
      <c r="B74" s="78" t="str">
        <f t="shared" si="2"/>
        <v>---</v>
      </c>
      <c r="C74" s="45">
        <f>SUMIF(Расклады!X:X,A74&amp;"+"&amp;B74,Расклады!A:A)+SUMIF(Расклады!X:X,B74&amp;"+"&amp;A74,Расклады!K:K)+SUMIF(Расклады!AA:AA,A74&amp;"+"&amp;B74,Расклады!M:M)+SUMIF(Расклады!AA:AA,B74&amp;"+"&amp;A74,Расклады!W:W)</f>
        <v>0</v>
      </c>
      <c r="D74" s="74">
        <f>COUNTIF(Расклады!X:AA,A74&amp;"+"&amp;B74)+COUNTIF(Расклады!X:AA,B74&amp;"+"&amp;A74)</f>
        <v>0</v>
      </c>
      <c r="E74" s="77" t="b">
        <f>IF(D74=2,MATCH(C74,{-40000,-6.9999999999,-2.9999999999,3,7,40000},1)/2-0.5,IF(D74=3,MATCH(C74,{-40000,-9.9999999999,-6.9999999999,-2.9999999999,3,7,10,40000},1)/2-0.5,IF(D74=4,MATCH(C74,{-40000,-12.9999999999,-9.9999999999,-6.9999999999,-2.9999999999,3,7,10,13,40000},1)/2-0.5)))</f>
        <v>0</v>
      </c>
      <c r="F74" s="76">
        <f>SUMIF(Расклады!X:X,A74&amp;"+"&amp;B74,Расклады!Y:Y)+SUMIF(Расклады!X:X,B74&amp;"+"&amp;A74,Расклады!Z:Z)+SUMIF(Расклады!AA:AA,A74&amp;"+"&amp;B74,Расклады!AB:AB)+SUMIF(Расклады!AA:AA,B74&amp;"+"&amp;A74,Расклады!AC:AC)</f>
        <v>0</v>
      </c>
    </row>
    <row r="75" spans="1:6" ht="12.75">
      <c r="A75" s="62" t="str">
        <f t="shared" si="3"/>
        <v>---</v>
      </c>
      <c r="B75" s="78" t="str">
        <f t="shared" si="2"/>
        <v>---</v>
      </c>
      <c r="C75" s="45">
        <f>SUMIF(Расклады!X:X,A75&amp;"+"&amp;B75,Расклады!A:A)+SUMIF(Расклады!X:X,B75&amp;"+"&amp;A75,Расклады!K:K)+SUMIF(Расклады!AA:AA,A75&amp;"+"&amp;B75,Расклады!M:M)+SUMIF(Расклады!AA:AA,B75&amp;"+"&amp;A75,Расклады!W:W)</f>
        <v>0</v>
      </c>
      <c r="D75" s="74">
        <f>COUNTIF(Расклады!X:AA,A75&amp;"+"&amp;B75)+COUNTIF(Расклады!X:AA,B75&amp;"+"&amp;A75)</f>
        <v>0</v>
      </c>
      <c r="E75" s="77" t="b">
        <f>IF(D75=2,MATCH(C75,{-40000,-6.9999999999,-2.9999999999,3,7,40000},1)/2-0.5,IF(D75=3,MATCH(C75,{-40000,-9.9999999999,-6.9999999999,-2.9999999999,3,7,10,40000},1)/2-0.5,IF(D75=4,MATCH(C75,{-40000,-12.9999999999,-9.9999999999,-6.9999999999,-2.9999999999,3,7,10,13,40000},1)/2-0.5)))</f>
        <v>0</v>
      </c>
      <c r="F75" s="76">
        <f>SUMIF(Расклады!X:X,A75&amp;"+"&amp;B75,Расклады!Y:Y)+SUMIF(Расклады!X:X,B75&amp;"+"&amp;A75,Расклады!Z:Z)+SUMIF(Расклады!AA:AA,A75&amp;"+"&amp;B75,Расклады!AB:AB)+SUMIF(Расклады!AA:AA,B75&amp;"+"&amp;A75,Расклады!AC:AC)</f>
        <v>0</v>
      </c>
    </row>
    <row r="76" spans="1:6" ht="12.75">
      <c r="A76" s="62" t="str">
        <f t="shared" si="3"/>
        <v>---</v>
      </c>
      <c r="B76" s="78" t="str">
        <f t="shared" si="2"/>
        <v>---</v>
      </c>
      <c r="C76" s="45">
        <f>SUMIF(Расклады!X:X,A76&amp;"+"&amp;B76,Расклады!A:A)+SUMIF(Расклады!X:X,B76&amp;"+"&amp;A76,Расклады!K:K)+SUMIF(Расклады!AA:AA,A76&amp;"+"&amp;B76,Расклады!M:M)+SUMIF(Расклады!AA:AA,B76&amp;"+"&amp;A76,Расклады!W:W)</f>
        <v>0</v>
      </c>
      <c r="D76" s="74">
        <f>COUNTIF(Расклады!X:AA,A76&amp;"+"&amp;B76)+COUNTIF(Расклады!X:AA,B76&amp;"+"&amp;A76)</f>
        <v>0</v>
      </c>
      <c r="E76" s="77" t="b">
        <f>IF(D76=2,MATCH(C76,{-40000,-6.9999999999,-2.9999999999,3,7,40000},1)/2-0.5,IF(D76=3,MATCH(C76,{-40000,-9.9999999999,-6.9999999999,-2.9999999999,3,7,10,40000},1)/2-0.5,IF(D76=4,MATCH(C76,{-40000,-12.9999999999,-9.9999999999,-6.9999999999,-2.9999999999,3,7,10,13,40000},1)/2-0.5)))</f>
        <v>0</v>
      </c>
      <c r="F76" s="76">
        <f>SUMIF(Расклады!X:X,A76&amp;"+"&amp;B76,Расклады!Y:Y)+SUMIF(Расклады!X:X,B76&amp;"+"&amp;A76,Расклады!Z:Z)+SUMIF(Расклады!AA:AA,A76&amp;"+"&amp;B76,Расклады!AB:AB)+SUMIF(Расклады!AA:AA,B76&amp;"+"&amp;A76,Расклады!AC:AC)</f>
        <v>0</v>
      </c>
    </row>
    <row r="77" spans="1:6" ht="12.75">
      <c r="A77" s="62" t="str">
        <f t="shared" si="3"/>
        <v>---</v>
      </c>
      <c r="B77" s="78" t="str">
        <f t="shared" si="2"/>
        <v>---</v>
      </c>
      <c r="C77" s="45">
        <f>SUMIF(Расклады!X:X,A77&amp;"+"&amp;B77,Расклады!A:A)+SUMIF(Расклады!X:X,B77&amp;"+"&amp;A77,Расклады!K:K)+SUMIF(Расклады!AA:AA,A77&amp;"+"&amp;B77,Расклады!M:M)+SUMIF(Расклады!AA:AA,B77&amp;"+"&amp;A77,Расклады!W:W)</f>
        <v>0</v>
      </c>
      <c r="D77" s="74">
        <f>COUNTIF(Расклады!X:AA,A77&amp;"+"&amp;B77)+COUNTIF(Расклады!X:AA,B77&amp;"+"&amp;A77)</f>
        <v>0</v>
      </c>
      <c r="E77" s="77" t="b">
        <f>IF(D77=2,MATCH(C77,{-40000,-6.9999999999,-2.9999999999,3,7,40000},1)/2-0.5,IF(D77=3,MATCH(C77,{-40000,-9.9999999999,-6.9999999999,-2.9999999999,3,7,10,40000},1)/2-0.5,IF(D77=4,MATCH(C77,{-40000,-12.9999999999,-9.9999999999,-6.9999999999,-2.9999999999,3,7,10,13,40000},1)/2-0.5)))</f>
        <v>0</v>
      </c>
      <c r="F77" s="76">
        <f>SUMIF(Расклады!X:X,A77&amp;"+"&amp;B77,Расклады!Y:Y)+SUMIF(Расклады!X:X,B77&amp;"+"&amp;A77,Расклады!Z:Z)+SUMIF(Расклады!AA:AA,A77&amp;"+"&amp;B77,Расклады!AB:AB)+SUMIF(Расклады!AA:AA,B77&amp;"+"&amp;A77,Расклады!AC:AC)</f>
        <v>0</v>
      </c>
    </row>
    <row r="78" spans="1:6" ht="12.75">
      <c r="A78" s="62" t="str">
        <f t="shared" si="3"/>
        <v>---</v>
      </c>
      <c r="B78" s="78" t="str">
        <f t="shared" si="2"/>
        <v>---</v>
      </c>
      <c r="C78" s="45">
        <f>SUMIF(Расклады!X:X,A78&amp;"+"&amp;B78,Расклады!A:A)+SUMIF(Расклады!X:X,B78&amp;"+"&amp;A78,Расклады!K:K)+SUMIF(Расклады!AA:AA,A78&amp;"+"&amp;B78,Расклады!M:M)+SUMIF(Расклады!AA:AA,B78&amp;"+"&amp;A78,Расклады!W:W)</f>
        <v>0</v>
      </c>
      <c r="D78" s="74">
        <f>COUNTIF(Расклады!X:AA,A78&amp;"+"&amp;B78)+COUNTIF(Расклады!X:AA,B78&amp;"+"&amp;A78)</f>
        <v>0</v>
      </c>
      <c r="E78" s="77" t="b">
        <f>IF(D78=2,MATCH(C78,{-40000,-6.9999999999,-2.9999999999,3,7,40000},1)/2-0.5,IF(D78=3,MATCH(C78,{-40000,-9.9999999999,-6.9999999999,-2.9999999999,3,7,10,40000},1)/2-0.5,IF(D78=4,MATCH(C78,{-40000,-12.9999999999,-9.9999999999,-6.9999999999,-2.9999999999,3,7,10,13,40000},1)/2-0.5)))</f>
        <v>0</v>
      </c>
      <c r="F78" s="76">
        <f>SUMIF(Расклады!X:X,A78&amp;"+"&amp;B78,Расклады!Y:Y)+SUMIF(Расклады!X:X,B78&amp;"+"&amp;A78,Расклады!Z:Z)+SUMIF(Расклады!AA:AA,A78&amp;"+"&amp;B78,Расклады!AB:AB)+SUMIF(Расклады!AA:AA,B78&amp;"+"&amp;A78,Расклады!AC:AC)</f>
        <v>0</v>
      </c>
    </row>
    <row r="79" spans="1:6" ht="12.75">
      <c r="A79" s="62" t="str">
        <f t="shared" si="3"/>
        <v>---</v>
      </c>
      <c r="B79" s="78" t="str">
        <f t="shared" si="2"/>
        <v>---</v>
      </c>
      <c r="C79" s="45">
        <f>SUMIF(Расклады!X:X,A79&amp;"+"&amp;B79,Расклады!A:A)+SUMIF(Расклады!X:X,B79&amp;"+"&amp;A79,Расклады!K:K)+SUMIF(Расклады!AA:AA,A79&amp;"+"&amp;B79,Расклады!M:M)+SUMIF(Расклады!AA:AA,B79&amp;"+"&amp;A79,Расклады!W:W)</f>
        <v>0</v>
      </c>
      <c r="D79" s="74">
        <f>COUNTIF(Расклады!X:AA,A79&amp;"+"&amp;B79)+COUNTIF(Расклады!X:AA,B79&amp;"+"&amp;A79)</f>
        <v>0</v>
      </c>
      <c r="E79" s="77" t="b">
        <f>IF(D79=2,MATCH(C79,{-40000,-6.9999999999,-2.9999999999,3,7,40000},1)/2-0.5,IF(D79=3,MATCH(C79,{-40000,-9.9999999999,-6.9999999999,-2.9999999999,3,7,10,40000},1)/2-0.5,IF(D79=4,MATCH(C79,{-40000,-12.9999999999,-9.9999999999,-6.9999999999,-2.9999999999,3,7,10,13,40000},1)/2-0.5)))</f>
        <v>0</v>
      </c>
      <c r="F79" s="76">
        <f>SUMIF(Расклады!X:X,A79&amp;"+"&amp;B79,Расклады!Y:Y)+SUMIF(Расклады!X:X,B79&amp;"+"&amp;A79,Расклады!Z:Z)+SUMIF(Расклады!AA:AA,A79&amp;"+"&amp;B79,Расклады!AB:AB)+SUMIF(Расклады!AA:AA,B79&amp;"+"&amp;A79,Расклады!AC:AC)</f>
        <v>0</v>
      </c>
    </row>
    <row r="80" spans="1:6" ht="12.75">
      <c r="A80" s="62" t="str">
        <f t="shared" si="3"/>
        <v>---</v>
      </c>
      <c r="B80" s="78" t="str">
        <f t="shared" si="2"/>
        <v>---</v>
      </c>
      <c r="C80" s="45">
        <f>SUMIF(Расклады!X:X,A80&amp;"+"&amp;B80,Расклады!A:A)+SUMIF(Расклады!X:X,B80&amp;"+"&amp;A80,Расклады!K:K)+SUMIF(Расклады!AA:AA,A80&amp;"+"&amp;B80,Расклады!M:M)+SUMIF(Расклады!AA:AA,B80&amp;"+"&amp;A80,Расклады!W:W)</f>
        <v>0</v>
      </c>
      <c r="D80" s="74">
        <f>COUNTIF(Расклады!X:AA,A80&amp;"+"&amp;B80)+COUNTIF(Расклады!X:AA,B80&amp;"+"&amp;A80)</f>
        <v>0</v>
      </c>
      <c r="E80" s="77" t="b">
        <f>IF(D80=2,MATCH(C80,{-40000,-6.9999999999,-2.9999999999,3,7,40000},1)/2-0.5,IF(D80=3,MATCH(C80,{-40000,-9.9999999999,-6.9999999999,-2.9999999999,3,7,10,40000},1)/2-0.5,IF(D80=4,MATCH(C80,{-40000,-12.9999999999,-9.9999999999,-6.9999999999,-2.9999999999,3,7,10,13,40000},1)/2-0.5)))</f>
        <v>0</v>
      </c>
      <c r="F80" s="76">
        <f>SUMIF(Расклады!X:X,A80&amp;"+"&amp;B80,Расклады!Y:Y)+SUMIF(Расклады!X:X,B80&amp;"+"&amp;A80,Расклады!Z:Z)+SUMIF(Расклады!AA:AA,A80&amp;"+"&amp;B80,Расклады!AB:AB)+SUMIF(Расклады!AA:AA,B80&amp;"+"&amp;A80,Расклады!AC:AC)</f>
        <v>0</v>
      </c>
    </row>
    <row r="81" spans="1:6" ht="12.75">
      <c r="A81" s="62" t="str">
        <f t="shared" si="3"/>
        <v>---</v>
      </c>
      <c r="B81" s="78" t="str">
        <f t="shared" si="2"/>
        <v>---</v>
      </c>
      <c r="C81" s="45">
        <f>SUMIF(Расклады!X:X,A81&amp;"+"&amp;B81,Расклады!A:A)+SUMIF(Расклады!X:X,B81&amp;"+"&amp;A81,Расклады!K:K)+SUMIF(Расклады!AA:AA,A81&amp;"+"&amp;B81,Расклады!M:M)+SUMIF(Расклады!AA:AA,B81&amp;"+"&amp;A81,Расклады!W:W)</f>
        <v>0</v>
      </c>
      <c r="D81" s="74">
        <f>COUNTIF(Расклады!X:AA,A81&amp;"+"&amp;B81)+COUNTIF(Расклады!X:AA,B81&amp;"+"&amp;A81)</f>
        <v>0</v>
      </c>
      <c r="E81" s="77" t="b">
        <f>IF(D81=2,MATCH(C81,{-40000,-6.9999999999,-2.9999999999,3,7,40000},1)/2-0.5,IF(D81=3,MATCH(C81,{-40000,-9.9999999999,-6.9999999999,-2.9999999999,3,7,10,40000},1)/2-0.5,IF(D81=4,MATCH(C81,{-40000,-12.9999999999,-9.9999999999,-6.9999999999,-2.9999999999,3,7,10,13,40000},1)/2-0.5)))</f>
        <v>0</v>
      </c>
      <c r="F81" s="76">
        <f>SUMIF(Расклады!X:X,A81&amp;"+"&amp;B81,Расклады!Y:Y)+SUMIF(Расклады!X:X,B81&amp;"+"&amp;A81,Расклады!Z:Z)+SUMIF(Расклады!AA:AA,A81&amp;"+"&amp;B81,Расклады!AB:AB)+SUMIF(Расклады!AA:AA,B81&amp;"+"&amp;A81,Расклады!AC:AC)</f>
        <v>0</v>
      </c>
    </row>
    <row r="82" spans="1:6" ht="12.75">
      <c r="A82" s="62" t="str">
        <f aca="true" t="shared" si="4" ref="A82:A145">IF(B82=1,A81+1,IF(B82="---","---",A81))</f>
        <v>---</v>
      </c>
      <c r="B82" s="78" t="str">
        <f aca="true" t="shared" si="5" ref="B82:B145">IF(B81="---","---",IF(AND(A81=A$1,B81+1=A$1),"---",IF(B81=A$1,1,IF(B81+1=A81,B81+2,B81+1))))</f>
        <v>---</v>
      </c>
      <c r="C82" s="45">
        <f>SUMIF(Расклады!X:X,A82&amp;"+"&amp;B82,Расклады!A:A)+SUMIF(Расклады!X:X,B82&amp;"+"&amp;A82,Расклады!K:K)+SUMIF(Расклады!AA:AA,A82&amp;"+"&amp;B82,Расклады!M:M)+SUMIF(Расклады!AA:AA,B82&amp;"+"&amp;A82,Расклады!W:W)</f>
        <v>0</v>
      </c>
      <c r="D82" s="74">
        <f>COUNTIF(Расклады!X:AA,A82&amp;"+"&amp;B82)+COUNTIF(Расклады!X:AA,B82&amp;"+"&amp;A82)</f>
        <v>0</v>
      </c>
      <c r="E82" s="77" t="b">
        <f>IF(D82=2,MATCH(C82,{-40000,-6.9999999999,-2.9999999999,3,7,40000},1)/2-0.5,IF(D82=3,MATCH(C82,{-40000,-9.9999999999,-6.9999999999,-2.9999999999,3,7,10,40000},1)/2-0.5,IF(D82=4,MATCH(C82,{-40000,-12.9999999999,-9.9999999999,-6.9999999999,-2.9999999999,3,7,10,13,40000},1)/2-0.5)))</f>
        <v>0</v>
      </c>
      <c r="F82" s="76">
        <f>SUMIF(Расклады!X:X,A82&amp;"+"&amp;B82,Расклады!Y:Y)+SUMIF(Расклады!X:X,B82&amp;"+"&amp;A82,Расклады!Z:Z)+SUMIF(Расклады!AA:AA,A82&amp;"+"&amp;B82,Расклады!AB:AB)+SUMIF(Расклады!AA:AA,B82&amp;"+"&amp;A82,Расклады!AC:AC)</f>
        <v>0</v>
      </c>
    </row>
    <row r="83" spans="1:6" ht="12.75">
      <c r="A83" s="62" t="str">
        <f t="shared" si="4"/>
        <v>---</v>
      </c>
      <c r="B83" s="78" t="str">
        <f t="shared" si="5"/>
        <v>---</v>
      </c>
      <c r="C83" s="45">
        <f>SUMIF(Расклады!X:X,A83&amp;"+"&amp;B83,Расклады!A:A)+SUMIF(Расклады!X:X,B83&amp;"+"&amp;A83,Расклады!K:K)+SUMIF(Расклады!AA:AA,A83&amp;"+"&amp;B83,Расклады!M:M)+SUMIF(Расклады!AA:AA,B83&amp;"+"&amp;A83,Расклады!W:W)</f>
        <v>0</v>
      </c>
      <c r="D83" s="74">
        <f>COUNTIF(Расклады!X:AA,A83&amp;"+"&amp;B83)+COUNTIF(Расклады!X:AA,B83&amp;"+"&amp;A83)</f>
        <v>0</v>
      </c>
      <c r="E83" s="77" t="b">
        <f>IF(D83=2,MATCH(C83,{-40000,-6.9999999999,-2.9999999999,3,7,40000},1)/2-0.5,IF(D83=3,MATCH(C83,{-40000,-9.9999999999,-6.9999999999,-2.9999999999,3,7,10,40000},1)/2-0.5,IF(D83=4,MATCH(C83,{-40000,-12.9999999999,-9.9999999999,-6.9999999999,-2.9999999999,3,7,10,13,40000},1)/2-0.5)))</f>
        <v>0</v>
      </c>
      <c r="F83" s="76">
        <f>SUMIF(Расклады!X:X,A83&amp;"+"&amp;B83,Расклады!Y:Y)+SUMIF(Расклады!X:X,B83&amp;"+"&amp;A83,Расклады!Z:Z)+SUMIF(Расклады!AA:AA,A83&amp;"+"&amp;B83,Расклады!AB:AB)+SUMIF(Расклады!AA:AA,B83&amp;"+"&amp;A83,Расклады!AC:AC)</f>
        <v>0</v>
      </c>
    </row>
    <row r="84" spans="1:6" ht="12.75">
      <c r="A84" s="62" t="str">
        <f t="shared" si="4"/>
        <v>---</v>
      </c>
      <c r="B84" s="78" t="str">
        <f t="shared" si="5"/>
        <v>---</v>
      </c>
      <c r="C84" s="45">
        <f>SUMIF(Расклады!X:X,A84&amp;"+"&amp;B84,Расклады!A:A)+SUMIF(Расклады!X:X,B84&amp;"+"&amp;A84,Расклады!K:K)+SUMIF(Расклады!AA:AA,A84&amp;"+"&amp;B84,Расклады!M:M)+SUMIF(Расклады!AA:AA,B84&amp;"+"&amp;A84,Расклады!W:W)</f>
        <v>0</v>
      </c>
      <c r="D84" s="74">
        <f>COUNTIF(Расклады!X:AA,A84&amp;"+"&amp;B84)+COUNTIF(Расклады!X:AA,B84&amp;"+"&amp;A84)</f>
        <v>0</v>
      </c>
      <c r="E84" s="77" t="b">
        <f>IF(D84=2,MATCH(C84,{-40000,-6.9999999999,-2.9999999999,3,7,40000},1)/2-0.5,IF(D84=3,MATCH(C84,{-40000,-9.9999999999,-6.9999999999,-2.9999999999,3,7,10,40000},1)/2-0.5,IF(D84=4,MATCH(C84,{-40000,-12.9999999999,-9.9999999999,-6.9999999999,-2.9999999999,3,7,10,13,40000},1)/2-0.5)))</f>
        <v>0</v>
      </c>
      <c r="F84" s="76">
        <f>SUMIF(Расклады!X:X,A84&amp;"+"&amp;B84,Расклады!Y:Y)+SUMIF(Расклады!X:X,B84&amp;"+"&amp;A84,Расклады!Z:Z)+SUMIF(Расклады!AA:AA,A84&amp;"+"&amp;B84,Расклады!AB:AB)+SUMIF(Расклады!AA:AA,B84&amp;"+"&amp;A84,Расклады!AC:AC)</f>
        <v>0</v>
      </c>
    </row>
    <row r="85" spans="1:6" ht="12.75">
      <c r="A85" s="62" t="str">
        <f t="shared" si="4"/>
        <v>---</v>
      </c>
      <c r="B85" s="78" t="str">
        <f t="shared" si="5"/>
        <v>---</v>
      </c>
      <c r="C85" s="45">
        <f>SUMIF(Расклады!X:X,A85&amp;"+"&amp;B85,Расклады!A:A)+SUMIF(Расклады!X:X,B85&amp;"+"&amp;A85,Расклады!K:K)+SUMIF(Расклады!AA:AA,A85&amp;"+"&amp;B85,Расклады!M:M)+SUMIF(Расклады!AA:AA,B85&amp;"+"&amp;A85,Расклады!W:W)</f>
        <v>0</v>
      </c>
      <c r="D85" s="74">
        <f>COUNTIF(Расклады!X:AA,A85&amp;"+"&amp;B85)+COUNTIF(Расклады!X:AA,B85&amp;"+"&amp;A85)</f>
        <v>0</v>
      </c>
      <c r="E85" s="77" t="b">
        <f>IF(D85=2,MATCH(C85,{-40000,-6.9999999999,-2.9999999999,3,7,40000},1)/2-0.5,IF(D85=3,MATCH(C85,{-40000,-9.9999999999,-6.9999999999,-2.9999999999,3,7,10,40000},1)/2-0.5,IF(D85=4,MATCH(C85,{-40000,-12.9999999999,-9.9999999999,-6.9999999999,-2.9999999999,3,7,10,13,40000},1)/2-0.5)))</f>
        <v>0</v>
      </c>
      <c r="F85" s="76">
        <f>SUMIF(Расклады!X:X,A85&amp;"+"&amp;B85,Расклады!Y:Y)+SUMIF(Расклады!X:X,B85&amp;"+"&amp;A85,Расклады!Z:Z)+SUMIF(Расклады!AA:AA,A85&amp;"+"&amp;B85,Расклады!AB:AB)+SUMIF(Расклады!AA:AA,B85&amp;"+"&amp;A85,Расклады!AC:AC)</f>
        <v>0</v>
      </c>
    </row>
    <row r="86" spans="1:6" ht="12.75">
      <c r="A86" s="62" t="str">
        <f t="shared" si="4"/>
        <v>---</v>
      </c>
      <c r="B86" s="78" t="str">
        <f t="shared" si="5"/>
        <v>---</v>
      </c>
      <c r="C86" s="45">
        <f>SUMIF(Расклады!X:X,A86&amp;"+"&amp;B86,Расклады!A:A)+SUMIF(Расклады!X:X,B86&amp;"+"&amp;A86,Расклады!K:K)+SUMIF(Расклады!AA:AA,A86&amp;"+"&amp;B86,Расклады!M:M)+SUMIF(Расклады!AA:AA,B86&amp;"+"&amp;A86,Расклады!W:W)</f>
        <v>0</v>
      </c>
      <c r="D86" s="74">
        <f>COUNTIF(Расклады!X:AA,A86&amp;"+"&amp;B86)+COUNTIF(Расклады!X:AA,B86&amp;"+"&amp;A86)</f>
        <v>0</v>
      </c>
      <c r="E86" s="77" t="b">
        <f>IF(D86=2,MATCH(C86,{-40000,-6.9999999999,-2.9999999999,3,7,40000},1)/2-0.5,IF(D86=3,MATCH(C86,{-40000,-9.9999999999,-6.9999999999,-2.9999999999,3,7,10,40000},1)/2-0.5,IF(D86=4,MATCH(C86,{-40000,-12.9999999999,-9.9999999999,-6.9999999999,-2.9999999999,3,7,10,13,40000},1)/2-0.5)))</f>
        <v>0</v>
      </c>
      <c r="F86" s="76">
        <f>SUMIF(Расклады!X:X,A86&amp;"+"&amp;B86,Расклады!Y:Y)+SUMIF(Расклады!X:X,B86&amp;"+"&amp;A86,Расклады!Z:Z)+SUMIF(Расклады!AA:AA,A86&amp;"+"&amp;B86,Расклады!AB:AB)+SUMIF(Расклады!AA:AA,B86&amp;"+"&amp;A86,Расклады!AC:AC)</f>
        <v>0</v>
      </c>
    </row>
    <row r="87" spans="1:6" ht="12.75">
      <c r="A87" s="62" t="str">
        <f t="shared" si="4"/>
        <v>---</v>
      </c>
      <c r="B87" s="78" t="str">
        <f t="shared" si="5"/>
        <v>---</v>
      </c>
      <c r="C87" s="45">
        <f>SUMIF(Расклады!X:X,A87&amp;"+"&amp;B87,Расклады!A:A)+SUMIF(Расклады!X:X,B87&amp;"+"&amp;A87,Расклады!K:K)+SUMIF(Расклады!AA:AA,A87&amp;"+"&amp;B87,Расклады!M:M)+SUMIF(Расклады!AA:AA,B87&amp;"+"&amp;A87,Расклады!W:W)</f>
        <v>0</v>
      </c>
      <c r="D87" s="74">
        <f>COUNTIF(Расклады!X:AA,A87&amp;"+"&amp;B87)+COUNTIF(Расклады!X:AA,B87&amp;"+"&amp;A87)</f>
        <v>0</v>
      </c>
      <c r="E87" s="77" t="b">
        <f>IF(D87=2,MATCH(C87,{-40000,-6.9999999999,-2.9999999999,3,7,40000},1)/2-0.5,IF(D87=3,MATCH(C87,{-40000,-9.9999999999,-6.9999999999,-2.9999999999,3,7,10,40000},1)/2-0.5,IF(D87=4,MATCH(C87,{-40000,-12.9999999999,-9.9999999999,-6.9999999999,-2.9999999999,3,7,10,13,40000},1)/2-0.5)))</f>
        <v>0</v>
      </c>
      <c r="F87" s="76">
        <f>SUMIF(Расклады!X:X,A87&amp;"+"&amp;B87,Расклады!Y:Y)+SUMIF(Расклады!X:X,B87&amp;"+"&amp;A87,Расклады!Z:Z)+SUMIF(Расклады!AA:AA,A87&amp;"+"&amp;B87,Расклады!AB:AB)+SUMIF(Расклады!AA:AA,B87&amp;"+"&amp;A87,Расклады!AC:AC)</f>
        <v>0</v>
      </c>
    </row>
    <row r="88" spans="1:6" ht="12.75">
      <c r="A88" s="62" t="str">
        <f t="shared" si="4"/>
        <v>---</v>
      </c>
      <c r="B88" s="78" t="str">
        <f t="shared" si="5"/>
        <v>---</v>
      </c>
      <c r="C88" s="45">
        <f>SUMIF(Расклады!X:X,A88&amp;"+"&amp;B88,Расклады!A:A)+SUMIF(Расклады!X:X,B88&amp;"+"&amp;A88,Расклады!K:K)+SUMIF(Расклады!AA:AA,A88&amp;"+"&amp;B88,Расклады!M:M)+SUMIF(Расклады!AA:AA,B88&amp;"+"&amp;A88,Расклады!W:W)</f>
        <v>0</v>
      </c>
      <c r="D88" s="74">
        <f>COUNTIF(Расклады!X:AA,A88&amp;"+"&amp;B88)+COUNTIF(Расклады!X:AA,B88&amp;"+"&amp;A88)</f>
        <v>0</v>
      </c>
      <c r="E88" s="77" t="b">
        <f>IF(D88=2,MATCH(C88,{-40000,-6.9999999999,-2.9999999999,3,7,40000},1)/2-0.5,IF(D88=3,MATCH(C88,{-40000,-9.9999999999,-6.9999999999,-2.9999999999,3,7,10,40000},1)/2-0.5,IF(D88=4,MATCH(C88,{-40000,-12.9999999999,-9.9999999999,-6.9999999999,-2.9999999999,3,7,10,13,40000},1)/2-0.5)))</f>
        <v>0</v>
      </c>
      <c r="F88" s="76">
        <f>SUMIF(Расклады!X:X,A88&amp;"+"&amp;B88,Расклады!Y:Y)+SUMIF(Расклады!X:X,B88&amp;"+"&amp;A88,Расклады!Z:Z)+SUMIF(Расклады!AA:AA,A88&amp;"+"&amp;B88,Расклады!AB:AB)+SUMIF(Расклады!AA:AA,B88&amp;"+"&amp;A88,Расклады!AC:AC)</f>
        <v>0</v>
      </c>
    </row>
    <row r="89" spans="1:6" ht="12.75">
      <c r="A89" s="62" t="str">
        <f t="shared" si="4"/>
        <v>---</v>
      </c>
      <c r="B89" s="78" t="str">
        <f t="shared" si="5"/>
        <v>---</v>
      </c>
      <c r="C89" s="45">
        <f>SUMIF(Расклады!X:X,A89&amp;"+"&amp;B89,Расклады!A:A)+SUMIF(Расклады!X:X,B89&amp;"+"&amp;A89,Расклады!K:K)+SUMIF(Расклады!AA:AA,A89&amp;"+"&amp;B89,Расклады!M:M)+SUMIF(Расклады!AA:AA,B89&amp;"+"&amp;A89,Расклады!W:W)</f>
        <v>0</v>
      </c>
      <c r="D89" s="74">
        <f>COUNTIF(Расклады!X:AA,A89&amp;"+"&amp;B89)+COUNTIF(Расклады!X:AA,B89&amp;"+"&amp;A89)</f>
        <v>0</v>
      </c>
      <c r="E89" s="77" t="b">
        <f>IF(D89=2,MATCH(C89,{-40000,-6.9999999999,-2.9999999999,3,7,40000},1)/2-0.5,IF(D89=3,MATCH(C89,{-40000,-9.9999999999,-6.9999999999,-2.9999999999,3,7,10,40000},1)/2-0.5,IF(D89=4,MATCH(C89,{-40000,-12.9999999999,-9.9999999999,-6.9999999999,-2.9999999999,3,7,10,13,40000},1)/2-0.5)))</f>
        <v>0</v>
      </c>
      <c r="F89" s="76">
        <f>SUMIF(Расклады!X:X,A89&amp;"+"&amp;B89,Расклады!Y:Y)+SUMIF(Расклады!X:X,B89&amp;"+"&amp;A89,Расклады!Z:Z)+SUMIF(Расклады!AA:AA,A89&amp;"+"&amp;B89,Расклады!AB:AB)+SUMIF(Расклады!AA:AA,B89&amp;"+"&amp;A89,Расклады!AC:AC)</f>
        <v>0</v>
      </c>
    </row>
    <row r="90" spans="1:6" ht="12.75">
      <c r="A90" s="62" t="str">
        <f t="shared" si="4"/>
        <v>---</v>
      </c>
      <c r="B90" s="78" t="str">
        <f t="shared" si="5"/>
        <v>---</v>
      </c>
      <c r="C90" s="45">
        <f>SUMIF(Расклады!X:X,A90&amp;"+"&amp;B90,Расклады!A:A)+SUMIF(Расклады!X:X,B90&amp;"+"&amp;A90,Расклады!K:K)+SUMIF(Расклады!AA:AA,A90&amp;"+"&amp;B90,Расклады!M:M)+SUMIF(Расклады!AA:AA,B90&amp;"+"&amp;A90,Расклады!W:W)</f>
        <v>0</v>
      </c>
      <c r="D90" s="74">
        <f>COUNTIF(Расклады!X:AA,A90&amp;"+"&amp;B90)+COUNTIF(Расклады!X:AA,B90&amp;"+"&amp;A90)</f>
        <v>0</v>
      </c>
      <c r="E90" s="77" t="b">
        <f>IF(D90=2,MATCH(C90,{-40000,-6.9999999999,-2.9999999999,3,7,40000},1)/2-0.5,IF(D90=3,MATCH(C90,{-40000,-9.9999999999,-6.9999999999,-2.9999999999,3,7,10,40000},1)/2-0.5,IF(D90=4,MATCH(C90,{-40000,-12.9999999999,-9.9999999999,-6.9999999999,-2.9999999999,3,7,10,13,40000},1)/2-0.5)))</f>
        <v>0</v>
      </c>
      <c r="F90" s="76">
        <f>SUMIF(Расклады!X:X,A90&amp;"+"&amp;B90,Расклады!Y:Y)+SUMIF(Расклады!X:X,B90&amp;"+"&amp;A90,Расклады!Z:Z)+SUMIF(Расклады!AA:AA,A90&amp;"+"&amp;B90,Расклады!AB:AB)+SUMIF(Расклады!AA:AA,B90&amp;"+"&amp;A90,Расклады!AC:AC)</f>
        <v>0</v>
      </c>
    </row>
    <row r="91" spans="1:6" ht="12.75">
      <c r="A91" s="62" t="str">
        <f t="shared" si="4"/>
        <v>---</v>
      </c>
      <c r="B91" s="78" t="str">
        <f t="shared" si="5"/>
        <v>---</v>
      </c>
      <c r="C91" s="45">
        <f>SUMIF(Расклады!X:X,A91&amp;"+"&amp;B91,Расклады!A:A)+SUMIF(Расклады!X:X,B91&amp;"+"&amp;A91,Расклады!K:K)+SUMIF(Расклады!AA:AA,A91&amp;"+"&amp;B91,Расклады!M:M)+SUMIF(Расклады!AA:AA,B91&amp;"+"&amp;A91,Расклады!W:W)</f>
        <v>0</v>
      </c>
      <c r="D91" s="74">
        <f>COUNTIF(Расклады!X:AA,A91&amp;"+"&amp;B91)+COUNTIF(Расклады!X:AA,B91&amp;"+"&amp;A91)</f>
        <v>0</v>
      </c>
      <c r="E91" s="77" t="b">
        <f>IF(D91=2,MATCH(C91,{-40000,-6.9999999999,-2.9999999999,3,7,40000},1)/2-0.5,IF(D91=3,MATCH(C91,{-40000,-9.9999999999,-6.9999999999,-2.9999999999,3,7,10,40000},1)/2-0.5,IF(D91=4,MATCH(C91,{-40000,-12.9999999999,-9.9999999999,-6.9999999999,-2.9999999999,3,7,10,13,40000},1)/2-0.5)))</f>
        <v>0</v>
      </c>
      <c r="F91" s="76">
        <f>SUMIF(Расклады!X:X,A91&amp;"+"&amp;B91,Расклады!Y:Y)+SUMIF(Расклады!X:X,B91&amp;"+"&amp;A91,Расклады!Z:Z)+SUMIF(Расклады!AA:AA,A91&amp;"+"&amp;B91,Расклады!AB:AB)+SUMIF(Расклады!AA:AA,B91&amp;"+"&amp;A91,Расклады!AC:AC)</f>
        <v>0</v>
      </c>
    </row>
    <row r="92" spans="1:6" ht="12.75">
      <c r="A92" s="62" t="str">
        <f t="shared" si="4"/>
        <v>---</v>
      </c>
      <c r="B92" s="78" t="str">
        <f t="shared" si="5"/>
        <v>---</v>
      </c>
      <c r="C92" s="45">
        <f>SUMIF(Расклады!X:X,A92&amp;"+"&amp;B92,Расклады!A:A)+SUMIF(Расклады!X:X,B92&amp;"+"&amp;A92,Расклады!K:K)+SUMIF(Расклады!AA:AA,A92&amp;"+"&amp;B92,Расклады!M:M)+SUMIF(Расклады!AA:AA,B92&amp;"+"&amp;A92,Расклады!W:W)</f>
        <v>0</v>
      </c>
      <c r="D92" s="74">
        <f>COUNTIF(Расклады!X:AA,A92&amp;"+"&amp;B92)+COUNTIF(Расклады!X:AA,B92&amp;"+"&amp;A92)</f>
        <v>0</v>
      </c>
      <c r="E92" s="77" t="b">
        <f>IF(D92=2,MATCH(C92,{-40000,-6.9999999999,-2.9999999999,3,7,40000},1)/2-0.5,IF(D92=3,MATCH(C92,{-40000,-9.9999999999,-6.9999999999,-2.9999999999,3,7,10,40000},1)/2-0.5,IF(D92=4,MATCH(C92,{-40000,-12.9999999999,-9.9999999999,-6.9999999999,-2.9999999999,3,7,10,13,40000},1)/2-0.5)))</f>
        <v>0</v>
      </c>
      <c r="F92" s="76">
        <f>SUMIF(Расклады!X:X,A92&amp;"+"&amp;B92,Расклады!Y:Y)+SUMIF(Расклады!X:X,B92&amp;"+"&amp;A92,Расклады!Z:Z)+SUMIF(Расклады!AA:AA,A92&amp;"+"&amp;B92,Расклады!AB:AB)+SUMIF(Расклады!AA:AA,B92&amp;"+"&amp;A92,Расклады!AC:AC)</f>
        <v>0</v>
      </c>
    </row>
    <row r="93" spans="1:6" ht="12.75">
      <c r="A93" s="62" t="str">
        <f t="shared" si="4"/>
        <v>---</v>
      </c>
      <c r="B93" s="78" t="str">
        <f t="shared" si="5"/>
        <v>---</v>
      </c>
      <c r="C93" s="45">
        <f>SUMIF(Расклады!X:X,A93&amp;"+"&amp;B93,Расклады!A:A)+SUMIF(Расклады!X:X,B93&amp;"+"&amp;A93,Расклады!K:K)+SUMIF(Расклады!AA:AA,A93&amp;"+"&amp;B93,Расклады!M:M)+SUMIF(Расклады!AA:AA,B93&amp;"+"&amp;A93,Расклады!W:W)</f>
        <v>0</v>
      </c>
      <c r="D93" s="74">
        <f>COUNTIF(Расклады!X:AA,A93&amp;"+"&amp;B93)+COUNTIF(Расклады!X:AA,B93&amp;"+"&amp;A93)</f>
        <v>0</v>
      </c>
      <c r="E93" s="77" t="b">
        <f>IF(D93=2,MATCH(C93,{-40000,-6.9999999999,-2.9999999999,3,7,40000},1)/2-0.5,IF(D93=3,MATCH(C93,{-40000,-9.9999999999,-6.9999999999,-2.9999999999,3,7,10,40000},1)/2-0.5,IF(D93=4,MATCH(C93,{-40000,-12.9999999999,-9.9999999999,-6.9999999999,-2.9999999999,3,7,10,13,40000},1)/2-0.5)))</f>
        <v>0</v>
      </c>
      <c r="F93" s="76">
        <f>SUMIF(Расклады!X:X,A93&amp;"+"&amp;B93,Расклады!Y:Y)+SUMIF(Расклады!X:X,B93&amp;"+"&amp;A93,Расклады!Z:Z)+SUMIF(Расклады!AA:AA,A93&amp;"+"&amp;B93,Расклады!AB:AB)+SUMIF(Расклады!AA:AA,B93&amp;"+"&amp;A93,Расклады!AC:AC)</f>
        <v>0</v>
      </c>
    </row>
    <row r="94" spans="1:6" ht="12.75">
      <c r="A94" s="62" t="str">
        <f t="shared" si="4"/>
        <v>---</v>
      </c>
      <c r="B94" s="78" t="str">
        <f t="shared" si="5"/>
        <v>---</v>
      </c>
      <c r="C94" s="45">
        <f>SUMIF(Расклады!X:X,A94&amp;"+"&amp;B94,Расклады!A:A)+SUMIF(Расклады!X:X,B94&amp;"+"&amp;A94,Расклады!K:K)+SUMIF(Расклады!AA:AA,A94&amp;"+"&amp;B94,Расклады!M:M)+SUMIF(Расклады!AA:AA,B94&amp;"+"&amp;A94,Расклады!W:W)</f>
        <v>0</v>
      </c>
      <c r="D94" s="74">
        <f>COUNTIF(Расклады!X:AA,A94&amp;"+"&amp;B94)+COUNTIF(Расклады!X:AA,B94&amp;"+"&amp;A94)</f>
        <v>0</v>
      </c>
      <c r="E94" s="77" t="b">
        <f>IF(D94=2,MATCH(C94,{-40000,-6.9999999999,-2.9999999999,3,7,40000},1)/2-0.5,IF(D94=3,MATCH(C94,{-40000,-9.9999999999,-6.9999999999,-2.9999999999,3,7,10,40000},1)/2-0.5,IF(D94=4,MATCH(C94,{-40000,-12.9999999999,-9.9999999999,-6.9999999999,-2.9999999999,3,7,10,13,40000},1)/2-0.5)))</f>
        <v>0</v>
      </c>
      <c r="F94" s="76">
        <f>SUMIF(Расклады!X:X,A94&amp;"+"&amp;B94,Расклады!Y:Y)+SUMIF(Расклады!X:X,B94&amp;"+"&amp;A94,Расклады!Z:Z)+SUMIF(Расклады!AA:AA,A94&amp;"+"&amp;B94,Расклады!AB:AB)+SUMIF(Расклады!AA:AA,B94&amp;"+"&amp;A94,Расклады!AC:AC)</f>
        <v>0</v>
      </c>
    </row>
    <row r="95" spans="1:6" ht="12.75">
      <c r="A95" s="62" t="str">
        <f t="shared" si="4"/>
        <v>---</v>
      </c>
      <c r="B95" s="78" t="str">
        <f t="shared" si="5"/>
        <v>---</v>
      </c>
      <c r="C95" s="45">
        <f>SUMIF(Расклады!X:X,A95&amp;"+"&amp;B95,Расклады!A:A)+SUMIF(Расклады!X:X,B95&amp;"+"&amp;A95,Расклады!K:K)+SUMIF(Расклады!AA:AA,A95&amp;"+"&amp;B95,Расклады!M:M)+SUMIF(Расклады!AA:AA,B95&amp;"+"&amp;A95,Расклады!W:W)</f>
        <v>0</v>
      </c>
      <c r="D95" s="74">
        <f>COUNTIF(Расклады!X:AA,A95&amp;"+"&amp;B95)+COUNTIF(Расклады!X:AA,B95&amp;"+"&amp;A95)</f>
        <v>0</v>
      </c>
      <c r="E95" s="77" t="b">
        <f>IF(D95=2,MATCH(C95,{-40000,-6.9999999999,-2.9999999999,3,7,40000},1)/2-0.5,IF(D95=3,MATCH(C95,{-40000,-9.9999999999,-6.9999999999,-2.9999999999,3,7,10,40000},1)/2-0.5,IF(D95=4,MATCH(C95,{-40000,-12.9999999999,-9.9999999999,-6.9999999999,-2.9999999999,3,7,10,13,40000},1)/2-0.5)))</f>
        <v>0</v>
      </c>
      <c r="F95" s="76">
        <f>SUMIF(Расклады!X:X,A95&amp;"+"&amp;B95,Расклады!Y:Y)+SUMIF(Расклады!X:X,B95&amp;"+"&amp;A95,Расклады!Z:Z)+SUMIF(Расклады!AA:AA,A95&amp;"+"&amp;B95,Расклады!AB:AB)+SUMIF(Расклады!AA:AA,B95&amp;"+"&amp;A95,Расклады!AC:AC)</f>
        <v>0</v>
      </c>
    </row>
    <row r="96" spans="1:6" ht="12.75">
      <c r="A96" s="62" t="str">
        <f t="shared" si="4"/>
        <v>---</v>
      </c>
      <c r="B96" s="78" t="str">
        <f t="shared" si="5"/>
        <v>---</v>
      </c>
      <c r="C96" s="45">
        <f>SUMIF(Расклады!X:X,A96&amp;"+"&amp;B96,Расклады!A:A)+SUMIF(Расклады!X:X,B96&amp;"+"&amp;A96,Расклады!K:K)+SUMIF(Расклады!AA:AA,A96&amp;"+"&amp;B96,Расклады!M:M)+SUMIF(Расклады!AA:AA,B96&amp;"+"&amp;A96,Расклады!W:W)</f>
        <v>0</v>
      </c>
      <c r="D96" s="74">
        <f>COUNTIF(Расклады!X:AA,A96&amp;"+"&amp;B96)+COUNTIF(Расклады!X:AA,B96&amp;"+"&amp;A96)</f>
        <v>0</v>
      </c>
      <c r="E96" s="77" t="b">
        <f>IF(D96=2,MATCH(C96,{-40000,-6.9999999999,-2.9999999999,3,7,40000},1)/2-0.5,IF(D96=3,MATCH(C96,{-40000,-9.9999999999,-6.9999999999,-2.9999999999,3,7,10,40000},1)/2-0.5,IF(D96=4,MATCH(C96,{-40000,-12.9999999999,-9.9999999999,-6.9999999999,-2.9999999999,3,7,10,13,40000},1)/2-0.5)))</f>
        <v>0</v>
      </c>
      <c r="F96" s="76">
        <f>SUMIF(Расклады!X:X,A96&amp;"+"&amp;B96,Расклады!Y:Y)+SUMIF(Расклады!X:X,B96&amp;"+"&amp;A96,Расклады!Z:Z)+SUMIF(Расклады!AA:AA,A96&amp;"+"&amp;B96,Расклады!AB:AB)+SUMIF(Расклады!AA:AA,B96&amp;"+"&amp;A96,Расклады!AC:AC)</f>
        <v>0</v>
      </c>
    </row>
    <row r="97" spans="1:6" ht="12.75">
      <c r="A97" s="62" t="str">
        <f t="shared" si="4"/>
        <v>---</v>
      </c>
      <c r="B97" s="78" t="str">
        <f t="shared" si="5"/>
        <v>---</v>
      </c>
      <c r="C97" s="45">
        <f>SUMIF(Расклады!X:X,A97&amp;"+"&amp;B97,Расклады!A:A)+SUMIF(Расклады!X:X,B97&amp;"+"&amp;A97,Расклады!K:K)+SUMIF(Расклады!AA:AA,A97&amp;"+"&amp;B97,Расклады!M:M)+SUMIF(Расклады!AA:AA,B97&amp;"+"&amp;A97,Расклады!W:W)</f>
        <v>0</v>
      </c>
      <c r="D97" s="74">
        <f>COUNTIF(Расклады!X:AA,A97&amp;"+"&amp;B97)+COUNTIF(Расклады!X:AA,B97&amp;"+"&amp;A97)</f>
        <v>0</v>
      </c>
      <c r="E97" s="77" t="b">
        <f>IF(D97=2,MATCH(C97,{-40000,-6.9999999999,-2.9999999999,3,7,40000},1)/2-0.5,IF(D97=3,MATCH(C97,{-40000,-9.9999999999,-6.9999999999,-2.9999999999,3,7,10,40000},1)/2-0.5,IF(D97=4,MATCH(C97,{-40000,-12.9999999999,-9.9999999999,-6.9999999999,-2.9999999999,3,7,10,13,40000},1)/2-0.5)))</f>
        <v>0</v>
      </c>
      <c r="F97" s="76">
        <f>SUMIF(Расклады!X:X,A97&amp;"+"&amp;B97,Расклады!Y:Y)+SUMIF(Расклады!X:X,B97&amp;"+"&amp;A97,Расклады!Z:Z)+SUMIF(Расклады!AA:AA,A97&amp;"+"&amp;B97,Расклады!AB:AB)+SUMIF(Расклады!AA:AA,B97&amp;"+"&amp;A97,Расклады!AC:AC)</f>
        <v>0</v>
      </c>
    </row>
    <row r="98" spans="1:6" ht="12.75">
      <c r="A98" s="62" t="str">
        <f t="shared" si="4"/>
        <v>---</v>
      </c>
      <c r="B98" s="78" t="str">
        <f t="shared" si="5"/>
        <v>---</v>
      </c>
      <c r="C98" s="45">
        <f>SUMIF(Расклады!X:X,A98&amp;"+"&amp;B98,Расклады!A:A)+SUMIF(Расклады!X:X,B98&amp;"+"&amp;A98,Расклады!K:K)+SUMIF(Расклады!AA:AA,A98&amp;"+"&amp;B98,Расклады!M:M)+SUMIF(Расклады!AA:AA,B98&amp;"+"&amp;A98,Расклады!W:W)</f>
        <v>0</v>
      </c>
      <c r="D98" s="74">
        <f>COUNTIF(Расклады!X:AA,A98&amp;"+"&amp;B98)+COUNTIF(Расклады!X:AA,B98&amp;"+"&amp;A98)</f>
        <v>0</v>
      </c>
      <c r="E98" s="77" t="b">
        <f>IF(D98=2,MATCH(C98,{-40000,-6.9999999999,-2.9999999999,3,7,40000},1)/2-0.5,IF(D98=3,MATCH(C98,{-40000,-9.9999999999,-6.9999999999,-2.9999999999,3,7,10,40000},1)/2-0.5,IF(D98=4,MATCH(C98,{-40000,-12.9999999999,-9.9999999999,-6.9999999999,-2.9999999999,3,7,10,13,40000},1)/2-0.5)))</f>
        <v>0</v>
      </c>
      <c r="F98" s="76">
        <f>SUMIF(Расклады!X:X,A98&amp;"+"&amp;B98,Расклады!Y:Y)+SUMIF(Расклады!X:X,B98&amp;"+"&amp;A98,Расклады!Z:Z)+SUMIF(Расклады!AA:AA,A98&amp;"+"&amp;B98,Расклады!AB:AB)+SUMIF(Расклады!AA:AA,B98&amp;"+"&amp;A98,Расклады!AC:AC)</f>
        <v>0</v>
      </c>
    </row>
    <row r="99" spans="1:6" ht="12.75">
      <c r="A99" s="62" t="str">
        <f t="shared" si="4"/>
        <v>---</v>
      </c>
      <c r="B99" s="78" t="str">
        <f t="shared" si="5"/>
        <v>---</v>
      </c>
      <c r="C99" s="45">
        <f>SUMIF(Расклады!X:X,A99&amp;"+"&amp;B99,Расклады!A:A)+SUMIF(Расклады!X:X,B99&amp;"+"&amp;A99,Расклады!K:K)+SUMIF(Расклады!AA:AA,A99&amp;"+"&amp;B99,Расклады!M:M)+SUMIF(Расклады!AA:AA,B99&amp;"+"&amp;A99,Расклады!W:W)</f>
        <v>0</v>
      </c>
      <c r="D99" s="74">
        <f>COUNTIF(Расклады!X:AA,A99&amp;"+"&amp;B99)+COUNTIF(Расклады!X:AA,B99&amp;"+"&amp;A99)</f>
        <v>0</v>
      </c>
      <c r="E99" s="77" t="b">
        <f>IF(D99=2,MATCH(C99,{-40000,-6.9999999999,-2.9999999999,3,7,40000},1)/2-0.5,IF(D99=3,MATCH(C99,{-40000,-9.9999999999,-6.9999999999,-2.9999999999,3,7,10,40000},1)/2-0.5,IF(D99=4,MATCH(C99,{-40000,-12.9999999999,-9.9999999999,-6.9999999999,-2.9999999999,3,7,10,13,40000},1)/2-0.5)))</f>
        <v>0</v>
      </c>
      <c r="F99" s="76">
        <f>SUMIF(Расклады!X:X,A99&amp;"+"&amp;B99,Расклады!Y:Y)+SUMIF(Расклады!X:X,B99&amp;"+"&amp;A99,Расклады!Z:Z)+SUMIF(Расклады!AA:AA,A99&amp;"+"&amp;B99,Расклады!AB:AB)+SUMIF(Расклады!AA:AA,B99&amp;"+"&amp;A99,Расклады!AC:AC)</f>
        <v>0</v>
      </c>
    </row>
    <row r="100" spans="1:6" ht="12.75">
      <c r="A100" s="62" t="str">
        <f t="shared" si="4"/>
        <v>---</v>
      </c>
      <c r="B100" s="78" t="str">
        <f t="shared" si="5"/>
        <v>---</v>
      </c>
      <c r="C100" s="45">
        <f>SUMIF(Расклады!X:X,A100&amp;"+"&amp;B100,Расклады!A:A)+SUMIF(Расклады!X:X,B100&amp;"+"&amp;A100,Расклады!K:K)+SUMIF(Расклады!AA:AA,A100&amp;"+"&amp;B100,Расклады!M:M)+SUMIF(Расклады!AA:AA,B100&amp;"+"&amp;A100,Расклады!W:W)</f>
        <v>0</v>
      </c>
      <c r="D100" s="74">
        <f>COUNTIF(Расклады!X:AA,A100&amp;"+"&amp;B100)+COUNTIF(Расклады!X:AA,B100&amp;"+"&amp;A100)</f>
        <v>0</v>
      </c>
      <c r="E100" s="77" t="b">
        <f>IF(D100=2,MATCH(C100,{-40000,-6.9999999999,-2.9999999999,3,7,40000},1)/2-0.5,IF(D100=3,MATCH(C100,{-40000,-9.9999999999,-6.9999999999,-2.9999999999,3,7,10,40000},1)/2-0.5,IF(D100=4,MATCH(C100,{-40000,-12.9999999999,-9.9999999999,-6.9999999999,-2.9999999999,3,7,10,13,40000},1)/2-0.5)))</f>
        <v>0</v>
      </c>
      <c r="F100" s="76">
        <f>SUMIF(Расклады!X:X,A100&amp;"+"&amp;B100,Расклады!Y:Y)+SUMIF(Расклады!X:X,B100&amp;"+"&amp;A100,Расклады!Z:Z)+SUMIF(Расклады!AA:AA,A100&amp;"+"&amp;B100,Расклады!AB:AB)+SUMIF(Расклады!AA:AA,B100&amp;"+"&amp;A100,Расклады!AC:AC)</f>
        <v>0</v>
      </c>
    </row>
    <row r="101" spans="1:6" ht="12.75">
      <c r="A101" s="62" t="str">
        <f t="shared" si="4"/>
        <v>---</v>
      </c>
      <c r="B101" s="78" t="str">
        <f t="shared" si="5"/>
        <v>---</v>
      </c>
      <c r="C101" s="45">
        <f>SUMIF(Расклады!X:X,A101&amp;"+"&amp;B101,Расклады!A:A)+SUMIF(Расклады!X:X,B101&amp;"+"&amp;A101,Расклады!K:K)+SUMIF(Расклады!AA:AA,A101&amp;"+"&amp;B101,Расклады!M:M)+SUMIF(Расклады!AA:AA,B101&amp;"+"&amp;A101,Расклады!W:W)</f>
        <v>0</v>
      </c>
      <c r="D101" s="74">
        <f>COUNTIF(Расклады!X:AA,A101&amp;"+"&amp;B101)+COUNTIF(Расклады!X:AA,B101&amp;"+"&amp;A101)</f>
        <v>0</v>
      </c>
      <c r="E101" s="77" t="b">
        <f>IF(D101=2,MATCH(C101,{-40000,-6.9999999999,-2.9999999999,3,7,40000},1)/2-0.5,IF(D101=3,MATCH(C101,{-40000,-9.9999999999,-6.9999999999,-2.9999999999,3,7,10,40000},1)/2-0.5,IF(D101=4,MATCH(C101,{-40000,-12.9999999999,-9.9999999999,-6.9999999999,-2.9999999999,3,7,10,13,40000},1)/2-0.5)))</f>
        <v>0</v>
      </c>
      <c r="F101" s="76">
        <f>SUMIF(Расклады!X:X,A101&amp;"+"&amp;B101,Расклады!Y:Y)+SUMIF(Расклады!X:X,B101&amp;"+"&amp;A101,Расклады!Z:Z)+SUMIF(Расклады!AA:AA,A101&amp;"+"&amp;B101,Расклады!AB:AB)+SUMIF(Расклады!AA:AA,B101&amp;"+"&amp;A101,Расклады!AC:AC)</f>
        <v>0</v>
      </c>
    </row>
    <row r="102" spans="1:6" ht="12.75">
      <c r="A102" s="62" t="str">
        <f t="shared" si="4"/>
        <v>---</v>
      </c>
      <c r="B102" s="78" t="str">
        <f t="shared" si="5"/>
        <v>---</v>
      </c>
      <c r="C102" s="45">
        <f>SUMIF(Расклады!X:X,A102&amp;"+"&amp;B102,Расклады!A:A)+SUMIF(Расклады!X:X,B102&amp;"+"&amp;A102,Расклады!K:K)+SUMIF(Расклады!AA:AA,A102&amp;"+"&amp;B102,Расклады!M:M)+SUMIF(Расклады!AA:AA,B102&amp;"+"&amp;A102,Расклады!W:W)</f>
        <v>0</v>
      </c>
      <c r="D102" s="74">
        <f>COUNTIF(Расклады!X:AA,A102&amp;"+"&amp;B102)+COUNTIF(Расклады!X:AA,B102&amp;"+"&amp;A102)</f>
        <v>0</v>
      </c>
      <c r="E102" s="77" t="b">
        <f>IF(D102=2,MATCH(C102,{-40000,-6.9999999999,-2.9999999999,3,7,40000},1)/2-0.5,IF(D102=3,MATCH(C102,{-40000,-9.9999999999,-6.9999999999,-2.9999999999,3,7,10,40000},1)/2-0.5,IF(D102=4,MATCH(C102,{-40000,-12.9999999999,-9.9999999999,-6.9999999999,-2.9999999999,3,7,10,13,40000},1)/2-0.5)))</f>
        <v>0</v>
      </c>
      <c r="F102" s="76">
        <f>SUMIF(Расклады!X:X,A102&amp;"+"&amp;B102,Расклады!Y:Y)+SUMIF(Расклады!X:X,B102&amp;"+"&amp;A102,Расклады!Z:Z)+SUMIF(Расклады!AA:AA,A102&amp;"+"&amp;B102,Расклады!AB:AB)+SUMIF(Расклады!AA:AA,B102&amp;"+"&amp;A102,Расклады!AC:AC)</f>
        <v>0</v>
      </c>
    </row>
    <row r="103" spans="1:6" ht="12.75">
      <c r="A103" s="62" t="str">
        <f t="shared" si="4"/>
        <v>---</v>
      </c>
      <c r="B103" s="78" t="str">
        <f t="shared" si="5"/>
        <v>---</v>
      </c>
      <c r="C103" s="45">
        <f>SUMIF(Расклады!X:X,A103&amp;"+"&amp;B103,Расклады!A:A)+SUMIF(Расклады!X:X,B103&amp;"+"&amp;A103,Расклады!K:K)+SUMIF(Расклады!AA:AA,A103&amp;"+"&amp;B103,Расклады!M:M)+SUMIF(Расклады!AA:AA,B103&amp;"+"&amp;A103,Расклады!W:W)</f>
        <v>0</v>
      </c>
      <c r="D103" s="74">
        <f>COUNTIF(Расклады!X:AA,A103&amp;"+"&amp;B103)+COUNTIF(Расклады!X:AA,B103&amp;"+"&amp;A103)</f>
        <v>0</v>
      </c>
      <c r="E103" s="77" t="b">
        <f>IF(D103=2,MATCH(C103,{-40000,-6.9999999999,-2.9999999999,3,7,40000},1)/2-0.5,IF(D103=3,MATCH(C103,{-40000,-9.9999999999,-6.9999999999,-2.9999999999,3,7,10,40000},1)/2-0.5,IF(D103=4,MATCH(C103,{-40000,-12.9999999999,-9.9999999999,-6.9999999999,-2.9999999999,3,7,10,13,40000},1)/2-0.5)))</f>
        <v>0</v>
      </c>
      <c r="F103" s="76">
        <f>SUMIF(Расклады!X:X,A103&amp;"+"&amp;B103,Расклады!Y:Y)+SUMIF(Расклады!X:X,B103&amp;"+"&amp;A103,Расклады!Z:Z)+SUMIF(Расклады!AA:AA,A103&amp;"+"&amp;B103,Расклады!AB:AB)+SUMIF(Расклады!AA:AA,B103&amp;"+"&amp;A103,Расклады!AC:AC)</f>
        <v>0</v>
      </c>
    </row>
    <row r="104" spans="1:6" ht="12.75">
      <c r="A104" s="62" t="str">
        <f t="shared" si="4"/>
        <v>---</v>
      </c>
      <c r="B104" s="78" t="str">
        <f t="shared" si="5"/>
        <v>---</v>
      </c>
      <c r="C104" s="45">
        <f>SUMIF(Расклады!X:X,A104&amp;"+"&amp;B104,Расклады!A:A)+SUMIF(Расклады!X:X,B104&amp;"+"&amp;A104,Расклады!K:K)+SUMIF(Расклады!AA:AA,A104&amp;"+"&amp;B104,Расклады!M:M)+SUMIF(Расклады!AA:AA,B104&amp;"+"&amp;A104,Расклады!W:W)</f>
        <v>0</v>
      </c>
      <c r="D104" s="74">
        <f>COUNTIF(Расклады!X:AA,A104&amp;"+"&amp;B104)+COUNTIF(Расклады!X:AA,B104&amp;"+"&amp;A104)</f>
        <v>0</v>
      </c>
      <c r="E104" s="77" t="b">
        <f>IF(D104=2,MATCH(C104,{-40000,-6.9999999999,-2.9999999999,3,7,40000},1)/2-0.5,IF(D104=3,MATCH(C104,{-40000,-9.9999999999,-6.9999999999,-2.9999999999,3,7,10,40000},1)/2-0.5,IF(D104=4,MATCH(C104,{-40000,-12.9999999999,-9.9999999999,-6.9999999999,-2.9999999999,3,7,10,13,40000},1)/2-0.5)))</f>
        <v>0</v>
      </c>
      <c r="F104" s="76">
        <f>SUMIF(Расклады!X:X,A104&amp;"+"&amp;B104,Расклады!Y:Y)+SUMIF(Расклады!X:X,B104&amp;"+"&amp;A104,Расклады!Z:Z)+SUMIF(Расклады!AA:AA,A104&amp;"+"&amp;B104,Расклады!AB:AB)+SUMIF(Расклады!AA:AA,B104&amp;"+"&amp;A104,Расклады!AC:AC)</f>
        <v>0</v>
      </c>
    </row>
    <row r="105" spans="1:6" ht="12.75">
      <c r="A105" s="62" t="str">
        <f t="shared" si="4"/>
        <v>---</v>
      </c>
      <c r="B105" s="78" t="str">
        <f t="shared" si="5"/>
        <v>---</v>
      </c>
      <c r="C105" s="45">
        <f>SUMIF(Расклады!X:X,A105&amp;"+"&amp;B105,Расклады!A:A)+SUMIF(Расклады!X:X,B105&amp;"+"&amp;A105,Расклады!K:K)+SUMIF(Расклады!AA:AA,A105&amp;"+"&amp;B105,Расклады!M:M)+SUMIF(Расклады!AA:AA,B105&amp;"+"&amp;A105,Расклады!W:W)</f>
        <v>0</v>
      </c>
      <c r="D105" s="74">
        <f>COUNTIF(Расклады!X:AA,A105&amp;"+"&amp;B105)+COUNTIF(Расклады!X:AA,B105&amp;"+"&amp;A105)</f>
        <v>0</v>
      </c>
      <c r="E105" s="77" t="b">
        <f>IF(D105=2,MATCH(C105,{-40000,-6.9999999999,-2.9999999999,3,7,40000},1)/2-0.5,IF(D105=3,MATCH(C105,{-40000,-9.9999999999,-6.9999999999,-2.9999999999,3,7,10,40000},1)/2-0.5,IF(D105=4,MATCH(C105,{-40000,-12.9999999999,-9.9999999999,-6.9999999999,-2.9999999999,3,7,10,13,40000},1)/2-0.5)))</f>
        <v>0</v>
      </c>
      <c r="F105" s="76">
        <f>SUMIF(Расклады!X:X,A105&amp;"+"&amp;B105,Расклады!Y:Y)+SUMIF(Расклады!X:X,B105&amp;"+"&amp;A105,Расклады!Z:Z)+SUMIF(Расклады!AA:AA,A105&amp;"+"&amp;B105,Расклады!AB:AB)+SUMIF(Расклады!AA:AA,B105&amp;"+"&amp;A105,Расклады!AC:AC)</f>
        <v>0</v>
      </c>
    </row>
    <row r="106" spans="1:6" ht="12.75">
      <c r="A106" s="62" t="str">
        <f t="shared" si="4"/>
        <v>---</v>
      </c>
      <c r="B106" s="78" t="str">
        <f t="shared" si="5"/>
        <v>---</v>
      </c>
      <c r="C106" s="45">
        <f>SUMIF(Расклады!X:X,A106&amp;"+"&amp;B106,Расклады!A:A)+SUMIF(Расклады!X:X,B106&amp;"+"&amp;A106,Расклады!K:K)+SUMIF(Расклады!AA:AA,A106&amp;"+"&amp;B106,Расклады!M:M)+SUMIF(Расклады!AA:AA,B106&amp;"+"&amp;A106,Расклады!W:W)</f>
        <v>0</v>
      </c>
      <c r="D106" s="74">
        <f>COUNTIF(Расклады!X:AA,A106&amp;"+"&amp;B106)+COUNTIF(Расклады!X:AA,B106&amp;"+"&amp;A106)</f>
        <v>0</v>
      </c>
      <c r="E106" s="77" t="b">
        <f>IF(D106=2,MATCH(C106,{-40000,-6.9999999999,-2.9999999999,3,7,40000},1)/2-0.5,IF(D106=3,MATCH(C106,{-40000,-9.9999999999,-6.9999999999,-2.9999999999,3,7,10,40000},1)/2-0.5,IF(D106=4,MATCH(C106,{-40000,-12.9999999999,-9.9999999999,-6.9999999999,-2.9999999999,3,7,10,13,40000},1)/2-0.5)))</f>
        <v>0</v>
      </c>
      <c r="F106" s="76">
        <f>SUMIF(Расклады!X:X,A106&amp;"+"&amp;B106,Расклады!Y:Y)+SUMIF(Расклады!X:X,B106&amp;"+"&amp;A106,Расклады!Z:Z)+SUMIF(Расклады!AA:AA,A106&amp;"+"&amp;B106,Расклады!AB:AB)+SUMIF(Расклады!AA:AA,B106&amp;"+"&amp;A106,Расклады!AC:AC)</f>
        <v>0</v>
      </c>
    </row>
    <row r="107" spans="1:6" ht="12.75">
      <c r="A107" s="62" t="str">
        <f t="shared" si="4"/>
        <v>---</v>
      </c>
      <c r="B107" s="78" t="str">
        <f t="shared" si="5"/>
        <v>---</v>
      </c>
      <c r="C107" s="45">
        <f>SUMIF(Расклады!X:X,A107&amp;"+"&amp;B107,Расклады!A:A)+SUMIF(Расклады!X:X,B107&amp;"+"&amp;A107,Расклады!K:K)+SUMIF(Расклады!AA:AA,A107&amp;"+"&amp;B107,Расклады!M:M)+SUMIF(Расклады!AA:AA,B107&amp;"+"&amp;A107,Расклады!W:W)</f>
        <v>0</v>
      </c>
      <c r="D107" s="74">
        <f>COUNTIF(Расклады!X:AA,A107&amp;"+"&amp;B107)+COUNTIF(Расклады!X:AA,B107&amp;"+"&amp;A107)</f>
        <v>0</v>
      </c>
      <c r="E107" s="77" t="b">
        <f>IF(D107=2,MATCH(C107,{-40000,-6.9999999999,-2.9999999999,3,7,40000},1)/2-0.5,IF(D107=3,MATCH(C107,{-40000,-9.9999999999,-6.9999999999,-2.9999999999,3,7,10,40000},1)/2-0.5,IF(D107=4,MATCH(C107,{-40000,-12.9999999999,-9.9999999999,-6.9999999999,-2.9999999999,3,7,10,13,40000},1)/2-0.5)))</f>
        <v>0</v>
      </c>
      <c r="F107" s="76">
        <f>SUMIF(Расклады!X:X,A107&amp;"+"&amp;B107,Расклады!Y:Y)+SUMIF(Расклады!X:X,B107&amp;"+"&amp;A107,Расклады!Z:Z)+SUMIF(Расклады!AA:AA,A107&amp;"+"&amp;B107,Расклады!AB:AB)+SUMIF(Расклады!AA:AA,B107&amp;"+"&amp;A107,Расклады!AC:AC)</f>
        <v>0</v>
      </c>
    </row>
    <row r="108" spans="1:6" ht="12.75">
      <c r="A108" s="62" t="str">
        <f t="shared" si="4"/>
        <v>---</v>
      </c>
      <c r="B108" s="78" t="str">
        <f t="shared" si="5"/>
        <v>---</v>
      </c>
      <c r="C108" s="45">
        <f>SUMIF(Расклады!X:X,A108&amp;"+"&amp;B108,Расклады!A:A)+SUMIF(Расклады!X:X,B108&amp;"+"&amp;A108,Расклады!K:K)+SUMIF(Расклады!AA:AA,A108&amp;"+"&amp;B108,Расклады!M:M)+SUMIF(Расклады!AA:AA,B108&amp;"+"&amp;A108,Расклады!W:W)</f>
        <v>0</v>
      </c>
      <c r="D108" s="74">
        <f>COUNTIF(Расклады!X:AA,A108&amp;"+"&amp;B108)+COUNTIF(Расклады!X:AA,B108&amp;"+"&amp;A108)</f>
        <v>0</v>
      </c>
      <c r="E108" s="77" t="b">
        <f>IF(D108=2,MATCH(C108,{-40000,-6.9999999999,-2.9999999999,3,7,40000},1)/2-0.5,IF(D108=3,MATCH(C108,{-40000,-9.9999999999,-6.9999999999,-2.9999999999,3,7,10,40000},1)/2-0.5,IF(D108=4,MATCH(C108,{-40000,-12.9999999999,-9.9999999999,-6.9999999999,-2.9999999999,3,7,10,13,40000},1)/2-0.5)))</f>
        <v>0</v>
      </c>
      <c r="F108" s="76">
        <f>SUMIF(Расклады!X:X,A108&amp;"+"&amp;B108,Расклады!Y:Y)+SUMIF(Расклады!X:X,B108&amp;"+"&amp;A108,Расклады!Z:Z)+SUMIF(Расклады!AA:AA,A108&amp;"+"&amp;B108,Расклады!AB:AB)+SUMIF(Расклады!AA:AA,B108&amp;"+"&amp;A108,Расклады!AC:AC)</f>
        <v>0</v>
      </c>
    </row>
    <row r="109" spans="1:6" ht="12.75">
      <c r="A109" s="62" t="str">
        <f t="shared" si="4"/>
        <v>---</v>
      </c>
      <c r="B109" s="78" t="str">
        <f t="shared" si="5"/>
        <v>---</v>
      </c>
      <c r="C109" s="45">
        <f>SUMIF(Расклады!X:X,A109&amp;"+"&amp;B109,Расклады!A:A)+SUMIF(Расклады!X:X,B109&amp;"+"&amp;A109,Расклады!K:K)+SUMIF(Расклады!AA:AA,A109&amp;"+"&amp;B109,Расклады!M:M)+SUMIF(Расклады!AA:AA,B109&amp;"+"&amp;A109,Расклады!W:W)</f>
        <v>0</v>
      </c>
      <c r="D109" s="74">
        <f>COUNTIF(Расклады!X:AA,A109&amp;"+"&amp;B109)+COUNTIF(Расклады!X:AA,B109&amp;"+"&amp;A109)</f>
        <v>0</v>
      </c>
      <c r="E109" s="77" t="b">
        <f>IF(D109=2,MATCH(C109,{-40000,-6.9999999999,-2.9999999999,3,7,40000},1)/2-0.5,IF(D109=3,MATCH(C109,{-40000,-9.9999999999,-6.9999999999,-2.9999999999,3,7,10,40000},1)/2-0.5,IF(D109=4,MATCH(C109,{-40000,-12.9999999999,-9.9999999999,-6.9999999999,-2.9999999999,3,7,10,13,40000},1)/2-0.5)))</f>
        <v>0</v>
      </c>
      <c r="F109" s="76">
        <f>SUMIF(Расклады!X:X,A109&amp;"+"&amp;B109,Расклады!Y:Y)+SUMIF(Расклады!X:X,B109&amp;"+"&amp;A109,Расклады!Z:Z)+SUMIF(Расклады!AA:AA,A109&amp;"+"&amp;B109,Расклады!AB:AB)+SUMIF(Расклады!AA:AA,B109&amp;"+"&amp;A109,Расклады!AC:AC)</f>
        <v>0</v>
      </c>
    </row>
    <row r="110" spans="1:6" ht="12.75">
      <c r="A110" s="62" t="str">
        <f t="shared" si="4"/>
        <v>---</v>
      </c>
      <c r="B110" s="78" t="str">
        <f t="shared" si="5"/>
        <v>---</v>
      </c>
      <c r="C110" s="45">
        <f>SUMIF(Расклады!X:X,A110&amp;"+"&amp;B110,Расклады!A:A)+SUMIF(Расклады!X:X,B110&amp;"+"&amp;A110,Расклады!K:K)+SUMIF(Расклады!AA:AA,A110&amp;"+"&amp;B110,Расклады!M:M)+SUMIF(Расклады!AA:AA,B110&amp;"+"&amp;A110,Расклады!W:W)</f>
        <v>0</v>
      </c>
      <c r="D110" s="74">
        <f>COUNTIF(Расклады!X:AA,A110&amp;"+"&amp;B110)+COUNTIF(Расклады!X:AA,B110&amp;"+"&amp;A110)</f>
        <v>0</v>
      </c>
      <c r="E110" s="77" t="b">
        <f>IF(D110=2,MATCH(C110,{-40000,-6.9999999999,-2.9999999999,3,7,40000},1)/2-0.5,IF(D110=3,MATCH(C110,{-40000,-9.9999999999,-6.9999999999,-2.9999999999,3,7,10,40000},1)/2-0.5,IF(D110=4,MATCH(C110,{-40000,-12.9999999999,-9.9999999999,-6.9999999999,-2.9999999999,3,7,10,13,40000},1)/2-0.5)))</f>
        <v>0</v>
      </c>
      <c r="F110" s="76">
        <f>SUMIF(Расклады!X:X,A110&amp;"+"&amp;B110,Расклады!Y:Y)+SUMIF(Расклады!X:X,B110&amp;"+"&amp;A110,Расклады!Z:Z)+SUMIF(Расклады!AA:AA,A110&amp;"+"&amp;B110,Расклады!AB:AB)+SUMIF(Расклады!AA:AA,B110&amp;"+"&amp;A110,Расклады!AC:AC)</f>
        <v>0</v>
      </c>
    </row>
    <row r="111" spans="1:6" ht="12.75">
      <c r="A111" s="62" t="str">
        <f t="shared" si="4"/>
        <v>---</v>
      </c>
      <c r="B111" s="78" t="str">
        <f t="shared" si="5"/>
        <v>---</v>
      </c>
      <c r="C111" s="45">
        <f>SUMIF(Расклады!X:X,A111&amp;"+"&amp;B111,Расклады!A:A)+SUMIF(Расклады!X:X,B111&amp;"+"&amp;A111,Расклады!K:K)+SUMIF(Расклады!AA:AA,A111&amp;"+"&amp;B111,Расклады!M:M)+SUMIF(Расклады!AA:AA,B111&amp;"+"&amp;A111,Расклады!W:W)</f>
        <v>0</v>
      </c>
      <c r="D111" s="74">
        <f>COUNTIF(Расклады!X:AA,A111&amp;"+"&amp;B111)+COUNTIF(Расклады!X:AA,B111&amp;"+"&amp;A111)</f>
        <v>0</v>
      </c>
      <c r="E111" s="77" t="b">
        <f>IF(D111=2,MATCH(C111,{-40000,-6.9999999999,-2.9999999999,3,7,40000},1)/2-0.5,IF(D111=3,MATCH(C111,{-40000,-9.9999999999,-6.9999999999,-2.9999999999,3,7,10,40000},1)/2-0.5,IF(D111=4,MATCH(C111,{-40000,-12.9999999999,-9.9999999999,-6.9999999999,-2.9999999999,3,7,10,13,40000},1)/2-0.5)))</f>
        <v>0</v>
      </c>
      <c r="F111" s="76">
        <f>SUMIF(Расклады!X:X,A111&amp;"+"&amp;B111,Расклады!Y:Y)+SUMIF(Расклады!X:X,B111&amp;"+"&amp;A111,Расклады!Z:Z)+SUMIF(Расклады!AA:AA,A111&amp;"+"&amp;B111,Расклады!AB:AB)+SUMIF(Расклады!AA:AA,B111&amp;"+"&amp;A111,Расклады!AC:AC)</f>
        <v>0</v>
      </c>
    </row>
    <row r="112" spans="1:6" ht="12.75">
      <c r="A112" s="62" t="str">
        <f t="shared" si="4"/>
        <v>---</v>
      </c>
      <c r="B112" s="78" t="str">
        <f t="shared" si="5"/>
        <v>---</v>
      </c>
      <c r="C112" s="45">
        <f>SUMIF(Расклады!X:X,A112&amp;"+"&amp;B112,Расклады!A:A)+SUMIF(Расклады!X:X,B112&amp;"+"&amp;A112,Расклады!K:K)+SUMIF(Расклады!AA:AA,A112&amp;"+"&amp;B112,Расклады!M:M)+SUMIF(Расклады!AA:AA,B112&amp;"+"&amp;A112,Расклады!W:W)</f>
        <v>0</v>
      </c>
      <c r="D112" s="74">
        <f>COUNTIF(Расклады!X:AA,A112&amp;"+"&amp;B112)+COUNTIF(Расклады!X:AA,B112&amp;"+"&amp;A112)</f>
        <v>0</v>
      </c>
      <c r="E112" s="77" t="b">
        <f>IF(D112=2,MATCH(C112,{-40000,-6.9999999999,-2.9999999999,3,7,40000},1)/2-0.5,IF(D112=3,MATCH(C112,{-40000,-9.9999999999,-6.9999999999,-2.9999999999,3,7,10,40000},1)/2-0.5,IF(D112=4,MATCH(C112,{-40000,-12.9999999999,-9.9999999999,-6.9999999999,-2.9999999999,3,7,10,13,40000},1)/2-0.5)))</f>
        <v>0</v>
      </c>
      <c r="F112" s="76">
        <f>SUMIF(Расклады!X:X,A112&amp;"+"&amp;B112,Расклады!Y:Y)+SUMIF(Расклады!X:X,B112&amp;"+"&amp;A112,Расклады!Z:Z)+SUMIF(Расклады!AA:AA,A112&amp;"+"&amp;B112,Расклады!AB:AB)+SUMIF(Расклады!AA:AA,B112&amp;"+"&amp;A112,Расклады!AC:AC)</f>
        <v>0</v>
      </c>
    </row>
    <row r="113" spans="1:6" ht="12.75">
      <c r="A113" s="62" t="str">
        <f t="shared" si="4"/>
        <v>---</v>
      </c>
      <c r="B113" s="78" t="str">
        <f t="shared" si="5"/>
        <v>---</v>
      </c>
      <c r="C113" s="45">
        <f>SUMIF(Расклады!X:X,A113&amp;"+"&amp;B113,Расклады!A:A)+SUMIF(Расклады!X:X,B113&amp;"+"&amp;A113,Расклады!K:K)+SUMIF(Расклады!AA:AA,A113&amp;"+"&amp;B113,Расклады!M:M)+SUMIF(Расклады!AA:AA,B113&amp;"+"&amp;A113,Расклады!W:W)</f>
        <v>0</v>
      </c>
      <c r="D113" s="74">
        <f>COUNTIF(Расклады!X:AA,A113&amp;"+"&amp;B113)+COUNTIF(Расклады!X:AA,B113&amp;"+"&amp;A113)</f>
        <v>0</v>
      </c>
      <c r="E113" s="77" t="b">
        <f>IF(D113=2,MATCH(C113,{-40000,-6.9999999999,-2.9999999999,3,7,40000},1)/2-0.5,IF(D113=3,MATCH(C113,{-40000,-9.9999999999,-6.9999999999,-2.9999999999,3,7,10,40000},1)/2-0.5,IF(D113=4,MATCH(C113,{-40000,-12.9999999999,-9.9999999999,-6.9999999999,-2.9999999999,3,7,10,13,40000},1)/2-0.5)))</f>
        <v>0</v>
      </c>
      <c r="F113" s="76">
        <f>SUMIF(Расклады!X:X,A113&amp;"+"&amp;B113,Расклады!Y:Y)+SUMIF(Расклады!X:X,B113&amp;"+"&amp;A113,Расклады!Z:Z)+SUMIF(Расклады!AA:AA,A113&amp;"+"&amp;B113,Расклады!AB:AB)+SUMIF(Расклады!AA:AA,B113&amp;"+"&amp;A113,Расклады!AC:AC)</f>
        <v>0</v>
      </c>
    </row>
    <row r="114" spans="1:6" ht="12.75">
      <c r="A114" s="62" t="str">
        <f t="shared" si="4"/>
        <v>---</v>
      </c>
      <c r="B114" s="78" t="str">
        <f t="shared" si="5"/>
        <v>---</v>
      </c>
      <c r="C114" s="45">
        <f>SUMIF(Расклады!X:X,A114&amp;"+"&amp;B114,Расклады!A:A)+SUMIF(Расклады!X:X,B114&amp;"+"&amp;A114,Расклады!K:K)+SUMIF(Расклады!AA:AA,A114&amp;"+"&amp;B114,Расклады!M:M)+SUMIF(Расклады!AA:AA,B114&amp;"+"&amp;A114,Расклады!W:W)</f>
        <v>0</v>
      </c>
      <c r="D114" s="74">
        <f>COUNTIF(Расклады!X:AA,A114&amp;"+"&amp;B114)+COUNTIF(Расклады!X:AA,B114&amp;"+"&amp;A114)</f>
        <v>0</v>
      </c>
      <c r="E114" s="77" t="b">
        <f>IF(D114=2,MATCH(C114,{-40000,-6.9999999999,-2.9999999999,3,7,40000},1)/2-0.5,IF(D114=3,MATCH(C114,{-40000,-9.9999999999,-6.9999999999,-2.9999999999,3,7,10,40000},1)/2-0.5,IF(D114=4,MATCH(C114,{-40000,-12.9999999999,-9.9999999999,-6.9999999999,-2.9999999999,3,7,10,13,40000},1)/2-0.5)))</f>
        <v>0</v>
      </c>
      <c r="F114" s="76">
        <f>SUMIF(Расклады!X:X,A114&amp;"+"&amp;B114,Расклады!Y:Y)+SUMIF(Расклады!X:X,B114&amp;"+"&amp;A114,Расклады!Z:Z)+SUMIF(Расклады!AA:AA,A114&amp;"+"&amp;B114,Расклады!AB:AB)+SUMIF(Расклады!AA:AA,B114&amp;"+"&amp;A114,Расклады!AC:AC)</f>
        <v>0</v>
      </c>
    </row>
    <row r="115" spans="1:6" ht="12.75">
      <c r="A115" s="62" t="str">
        <f t="shared" si="4"/>
        <v>---</v>
      </c>
      <c r="B115" s="78" t="str">
        <f t="shared" si="5"/>
        <v>---</v>
      </c>
      <c r="C115" s="45">
        <f>SUMIF(Расклады!X:X,A115&amp;"+"&amp;B115,Расклады!A:A)+SUMIF(Расклады!X:X,B115&amp;"+"&amp;A115,Расклады!K:K)+SUMIF(Расклады!AA:AA,A115&amp;"+"&amp;B115,Расклады!M:M)+SUMIF(Расклады!AA:AA,B115&amp;"+"&amp;A115,Расклады!W:W)</f>
        <v>0</v>
      </c>
      <c r="D115" s="74">
        <f>COUNTIF(Расклады!X:AA,A115&amp;"+"&amp;B115)+COUNTIF(Расклады!X:AA,B115&amp;"+"&amp;A115)</f>
        <v>0</v>
      </c>
      <c r="E115" s="77" t="b">
        <f>IF(D115=2,MATCH(C115,{-40000,-6.9999999999,-2.9999999999,3,7,40000},1)/2-0.5,IF(D115=3,MATCH(C115,{-40000,-9.9999999999,-6.9999999999,-2.9999999999,3,7,10,40000},1)/2-0.5,IF(D115=4,MATCH(C115,{-40000,-12.9999999999,-9.9999999999,-6.9999999999,-2.9999999999,3,7,10,13,40000},1)/2-0.5)))</f>
        <v>0</v>
      </c>
      <c r="F115" s="76">
        <f>SUMIF(Расклады!X:X,A115&amp;"+"&amp;B115,Расклады!Y:Y)+SUMIF(Расклады!X:X,B115&amp;"+"&amp;A115,Расклады!Z:Z)+SUMIF(Расклады!AA:AA,A115&amp;"+"&amp;B115,Расклады!AB:AB)+SUMIF(Расклады!AA:AA,B115&amp;"+"&amp;A115,Расклады!AC:AC)</f>
        <v>0</v>
      </c>
    </row>
    <row r="116" spans="1:6" ht="12.75">
      <c r="A116" s="62" t="str">
        <f t="shared" si="4"/>
        <v>---</v>
      </c>
      <c r="B116" s="78" t="str">
        <f t="shared" si="5"/>
        <v>---</v>
      </c>
      <c r="C116" s="45">
        <f>SUMIF(Расклады!X:X,A116&amp;"+"&amp;B116,Расклады!A:A)+SUMIF(Расклады!X:X,B116&amp;"+"&amp;A116,Расклады!K:K)+SUMIF(Расклады!AA:AA,A116&amp;"+"&amp;B116,Расклады!M:M)+SUMIF(Расклады!AA:AA,B116&amp;"+"&amp;A116,Расклады!W:W)</f>
        <v>0</v>
      </c>
      <c r="D116" s="74">
        <f>COUNTIF(Расклады!X:AA,A116&amp;"+"&amp;B116)+COUNTIF(Расклады!X:AA,B116&amp;"+"&amp;A116)</f>
        <v>0</v>
      </c>
      <c r="E116" s="77" t="b">
        <f>IF(D116=2,MATCH(C116,{-40000,-6.9999999999,-2.9999999999,3,7,40000},1)/2-0.5,IF(D116=3,MATCH(C116,{-40000,-9.9999999999,-6.9999999999,-2.9999999999,3,7,10,40000},1)/2-0.5,IF(D116=4,MATCH(C116,{-40000,-12.9999999999,-9.9999999999,-6.9999999999,-2.9999999999,3,7,10,13,40000},1)/2-0.5)))</f>
        <v>0</v>
      </c>
      <c r="F116" s="76">
        <f>SUMIF(Расклады!X:X,A116&amp;"+"&amp;B116,Расклады!Y:Y)+SUMIF(Расклады!X:X,B116&amp;"+"&amp;A116,Расклады!Z:Z)+SUMIF(Расклады!AA:AA,A116&amp;"+"&amp;B116,Расклады!AB:AB)+SUMIF(Расклады!AA:AA,B116&amp;"+"&amp;A116,Расклады!AC:AC)</f>
        <v>0</v>
      </c>
    </row>
    <row r="117" spans="1:6" ht="12.75">
      <c r="A117" s="62" t="str">
        <f t="shared" si="4"/>
        <v>---</v>
      </c>
      <c r="B117" s="78" t="str">
        <f t="shared" si="5"/>
        <v>---</v>
      </c>
      <c r="C117" s="45">
        <f>SUMIF(Расклады!X:X,A117&amp;"+"&amp;B117,Расклады!A:A)+SUMIF(Расклады!X:X,B117&amp;"+"&amp;A117,Расклады!K:K)+SUMIF(Расклады!AA:AA,A117&amp;"+"&amp;B117,Расклады!M:M)+SUMIF(Расклады!AA:AA,B117&amp;"+"&amp;A117,Расклады!W:W)</f>
        <v>0</v>
      </c>
      <c r="D117" s="74">
        <f>COUNTIF(Расклады!X:AA,A117&amp;"+"&amp;B117)+COUNTIF(Расклады!X:AA,B117&amp;"+"&amp;A117)</f>
        <v>0</v>
      </c>
      <c r="E117" s="77" t="b">
        <f>IF(D117=2,MATCH(C117,{-40000,-6.9999999999,-2.9999999999,3,7,40000},1)/2-0.5,IF(D117=3,MATCH(C117,{-40000,-9.9999999999,-6.9999999999,-2.9999999999,3,7,10,40000},1)/2-0.5,IF(D117=4,MATCH(C117,{-40000,-12.9999999999,-9.9999999999,-6.9999999999,-2.9999999999,3,7,10,13,40000},1)/2-0.5)))</f>
        <v>0</v>
      </c>
      <c r="F117" s="76">
        <f>SUMIF(Расклады!X:X,A117&amp;"+"&amp;B117,Расклады!Y:Y)+SUMIF(Расклады!X:X,B117&amp;"+"&amp;A117,Расклады!Z:Z)+SUMIF(Расклады!AA:AA,A117&amp;"+"&amp;B117,Расклады!AB:AB)+SUMIF(Расклады!AA:AA,B117&amp;"+"&amp;A117,Расклады!AC:AC)</f>
        <v>0</v>
      </c>
    </row>
    <row r="118" spans="1:6" ht="12.75">
      <c r="A118" s="62" t="str">
        <f t="shared" si="4"/>
        <v>---</v>
      </c>
      <c r="B118" s="78" t="str">
        <f t="shared" si="5"/>
        <v>---</v>
      </c>
      <c r="C118" s="45">
        <f>SUMIF(Расклады!X:X,A118&amp;"+"&amp;B118,Расклады!A:A)+SUMIF(Расклады!X:X,B118&amp;"+"&amp;A118,Расклады!K:K)+SUMIF(Расклады!AA:AA,A118&amp;"+"&amp;B118,Расклады!M:M)+SUMIF(Расклады!AA:AA,B118&amp;"+"&amp;A118,Расклады!W:W)</f>
        <v>0</v>
      </c>
      <c r="D118" s="74">
        <f>COUNTIF(Расклады!X:AA,A118&amp;"+"&amp;B118)+COUNTIF(Расклады!X:AA,B118&amp;"+"&amp;A118)</f>
        <v>0</v>
      </c>
      <c r="E118" s="77" t="b">
        <f>IF(D118=2,MATCH(C118,{-40000,-6.9999999999,-2.9999999999,3,7,40000},1)/2-0.5,IF(D118=3,MATCH(C118,{-40000,-9.9999999999,-6.9999999999,-2.9999999999,3,7,10,40000},1)/2-0.5,IF(D118=4,MATCH(C118,{-40000,-12.9999999999,-9.9999999999,-6.9999999999,-2.9999999999,3,7,10,13,40000},1)/2-0.5)))</f>
        <v>0</v>
      </c>
      <c r="F118" s="76">
        <f>SUMIF(Расклады!X:X,A118&amp;"+"&amp;B118,Расклады!Y:Y)+SUMIF(Расклады!X:X,B118&amp;"+"&amp;A118,Расклады!Z:Z)+SUMIF(Расклады!AA:AA,A118&amp;"+"&amp;B118,Расклады!AB:AB)+SUMIF(Расклады!AA:AA,B118&amp;"+"&amp;A118,Расклады!AC:AC)</f>
        <v>0</v>
      </c>
    </row>
    <row r="119" spans="1:6" ht="12.75">
      <c r="A119" s="62" t="str">
        <f t="shared" si="4"/>
        <v>---</v>
      </c>
      <c r="B119" s="78" t="str">
        <f t="shared" si="5"/>
        <v>---</v>
      </c>
      <c r="C119" s="45">
        <f>SUMIF(Расклады!X:X,A119&amp;"+"&amp;B119,Расклады!A:A)+SUMIF(Расклады!X:X,B119&amp;"+"&amp;A119,Расклады!K:K)+SUMIF(Расклады!AA:AA,A119&amp;"+"&amp;B119,Расклады!M:M)+SUMIF(Расклады!AA:AA,B119&amp;"+"&amp;A119,Расклады!W:W)</f>
        <v>0</v>
      </c>
      <c r="D119" s="74">
        <f>COUNTIF(Расклады!X:AA,A119&amp;"+"&amp;B119)+COUNTIF(Расклады!X:AA,B119&amp;"+"&amp;A119)</f>
        <v>0</v>
      </c>
      <c r="E119" s="77" t="b">
        <f>IF(D119=2,MATCH(C119,{-40000,-6.9999999999,-2.9999999999,3,7,40000},1)/2-0.5,IF(D119=3,MATCH(C119,{-40000,-9.9999999999,-6.9999999999,-2.9999999999,3,7,10,40000},1)/2-0.5,IF(D119=4,MATCH(C119,{-40000,-12.9999999999,-9.9999999999,-6.9999999999,-2.9999999999,3,7,10,13,40000},1)/2-0.5)))</f>
        <v>0</v>
      </c>
      <c r="F119" s="76">
        <f>SUMIF(Расклады!X:X,A119&amp;"+"&amp;B119,Расклады!Y:Y)+SUMIF(Расклады!X:X,B119&amp;"+"&amp;A119,Расклады!Z:Z)+SUMIF(Расклады!AA:AA,A119&amp;"+"&amp;B119,Расклады!AB:AB)+SUMIF(Расклады!AA:AA,B119&amp;"+"&amp;A119,Расклады!AC:AC)</f>
        <v>0</v>
      </c>
    </row>
    <row r="120" spans="1:6" ht="12.75">
      <c r="A120" s="62" t="str">
        <f t="shared" si="4"/>
        <v>---</v>
      </c>
      <c r="B120" s="78" t="str">
        <f t="shared" si="5"/>
        <v>---</v>
      </c>
      <c r="C120" s="45">
        <f>SUMIF(Расклады!X:X,A120&amp;"+"&amp;B120,Расклады!A:A)+SUMIF(Расклады!X:X,B120&amp;"+"&amp;A120,Расклады!K:K)+SUMIF(Расклады!AA:AA,A120&amp;"+"&amp;B120,Расклады!M:M)+SUMIF(Расклады!AA:AA,B120&amp;"+"&amp;A120,Расклады!W:W)</f>
        <v>0</v>
      </c>
      <c r="D120" s="74">
        <f>COUNTIF(Расклады!X:AA,A120&amp;"+"&amp;B120)+COUNTIF(Расклады!X:AA,B120&amp;"+"&amp;A120)</f>
        <v>0</v>
      </c>
      <c r="E120" s="77" t="b">
        <f>IF(D120=2,MATCH(C120,{-40000,-6.9999999999,-2.9999999999,3,7,40000},1)/2-0.5,IF(D120=3,MATCH(C120,{-40000,-9.9999999999,-6.9999999999,-2.9999999999,3,7,10,40000},1)/2-0.5,IF(D120=4,MATCH(C120,{-40000,-12.9999999999,-9.9999999999,-6.9999999999,-2.9999999999,3,7,10,13,40000},1)/2-0.5)))</f>
        <v>0</v>
      </c>
      <c r="F120" s="76">
        <f>SUMIF(Расклады!X:X,A120&amp;"+"&amp;B120,Расклады!Y:Y)+SUMIF(Расклады!X:X,B120&amp;"+"&amp;A120,Расклады!Z:Z)+SUMIF(Расклады!AA:AA,A120&amp;"+"&amp;B120,Расклады!AB:AB)+SUMIF(Расклады!AA:AA,B120&amp;"+"&amp;A120,Расклады!AC:AC)</f>
        <v>0</v>
      </c>
    </row>
    <row r="121" spans="1:6" ht="12.75">
      <c r="A121" s="62" t="str">
        <f t="shared" si="4"/>
        <v>---</v>
      </c>
      <c r="B121" s="78" t="str">
        <f t="shared" si="5"/>
        <v>---</v>
      </c>
      <c r="C121" s="45">
        <f>SUMIF(Расклады!X:X,A121&amp;"+"&amp;B121,Расклады!A:A)+SUMIF(Расклады!X:X,B121&amp;"+"&amp;A121,Расклады!K:K)+SUMIF(Расклады!AA:AA,A121&amp;"+"&amp;B121,Расклады!M:M)+SUMIF(Расклады!AA:AA,B121&amp;"+"&amp;A121,Расклады!W:W)</f>
        <v>0</v>
      </c>
      <c r="D121" s="74">
        <f>COUNTIF(Расклады!X:AA,A121&amp;"+"&amp;B121)+COUNTIF(Расклады!X:AA,B121&amp;"+"&amp;A121)</f>
        <v>0</v>
      </c>
      <c r="E121" s="77" t="b">
        <f>IF(D121=2,MATCH(C121,{-40000,-6.9999999999,-2.9999999999,3,7,40000},1)/2-0.5,IF(D121=3,MATCH(C121,{-40000,-9.9999999999,-6.9999999999,-2.9999999999,3,7,10,40000},1)/2-0.5,IF(D121=4,MATCH(C121,{-40000,-12.9999999999,-9.9999999999,-6.9999999999,-2.9999999999,3,7,10,13,40000},1)/2-0.5)))</f>
        <v>0</v>
      </c>
      <c r="F121" s="76">
        <f>SUMIF(Расклады!X:X,A121&amp;"+"&amp;B121,Расклады!Y:Y)+SUMIF(Расклады!X:X,B121&amp;"+"&amp;A121,Расклады!Z:Z)+SUMIF(Расклады!AA:AA,A121&amp;"+"&amp;B121,Расклады!AB:AB)+SUMIF(Расклады!AA:AA,B121&amp;"+"&amp;A121,Расклады!AC:AC)</f>
        <v>0</v>
      </c>
    </row>
    <row r="122" spans="1:6" ht="12.75">
      <c r="A122" s="62" t="str">
        <f t="shared" si="4"/>
        <v>---</v>
      </c>
      <c r="B122" s="78" t="str">
        <f t="shared" si="5"/>
        <v>---</v>
      </c>
      <c r="C122" s="45">
        <f>SUMIF(Расклады!X:X,A122&amp;"+"&amp;B122,Расклады!A:A)+SUMIF(Расклады!X:X,B122&amp;"+"&amp;A122,Расклады!K:K)+SUMIF(Расклады!AA:AA,A122&amp;"+"&amp;B122,Расклады!M:M)+SUMIF(Расклады!AA:AA,B122&amp;"+"&amp;A122,Расклады!W:W)</f>
        <v>0</v>
      </c>
      <c r="D122" s="74">
        <f>COUNTIF(Расклады!X:AA,A122&amp;"+"&amp;B122)+COUNTIF(Расклады!X:AA,B122&amp;"+"&amp;A122)</f>
        <v>0</v>
      </c>
      <c r="E122" s="77" t="b">
        <f>IF(D122=2,MATCH(C122,{-40000,-6.9999999999,-2.9999999999,3,7,40000},1)/2-0.5,IF(D122=3,MATCH(C122,{-40000,-9.9999999999,-6.9999999999,-2.9999999999,3,7,10,40000},1)/2-0.5,IF(D122=4,MATCH(C122,{-40000,-12.9999999999,-9.9999999999,-6.9999999999,-2.9999999999,3,7,10,13,40000},1)/2-0.5)))</f>
        <v>0</v>
      </c>
      <c r="F122" s="76">
        <f>SUMIF(Расклады!X:X,A122&amp;"+"&amp;B122,Расклады!Y:Y)+SUMIF(Расклады!X:X,B122&amp;"+"&amp;A122,Расклады!Z:Z)+SUMIF(Расклады!AA:AA,A122&amp;"+"&amp;B122,Расклады!AB:AB)+SUMIF(Расклады!AA:AA,B122&amp;"+"&amp;A122,Расклады!AC:AC)</f>
        <v>0</v>
      </c>
    </row>
    <row r="123" spans="1:6" ht="12.75">
      <c r="A123" s="62" t="str">
        <f t="shared" si="4"/>
        <v>---</v>
      </c>
      <c r="B123" s="78" t="str">
        <f t="shared" si="5"/>
        <v>---</v>
      </c>
      <c r="C123" s="45">
        <f>SUMIF(Расклады!X:X,A123&amp;"+"&amp;B123,Расклады!A:A)+SUMIF(Расклады!X:X,B123&amp;"+"&amp;A123,Расклады!K:K)+SUMIF(Расклады!AA:AA,A123&amp;"+"&amp;B123,Расклады!M:M)+SUMIF(Расклады!AA:AA,B123&amp;"+"&amp;A123,Расклады!W:W)</f>
        <v>0</v>
      </c>
      <c r="D123" s="74">
        <f>COUNTIF(Расклады!X:AA,A123&amp;"+"&amp;B123)+COUNTIF(Расклады!X:AA,B123&amp;"+"&amp;A123)</f>
        <v>0</v>
      </c>
      <c r="E123" s="77" t="b">
        <f>IF(D123=2,MATCH(C123,{-40000,-6.9999999999,-2.9999999999,3,7,40000},1)/2-0.5,IF(D123=3,MATCH(C123,{-40000,-9.9999999999,-6.9999999999,-2.9999999999,3,7,10,40000},1)/2-0.5,IF(D123=4,MATCH(C123,{-40000,-12.9999999999,-9.9999999999,-6.9999999999,-2.9999999999,3,7,10,13,40000},1)/2-0.5)))</f>
        <v>0</v>
      </c>
      <c r="F123" s="76">
        <f>SUMIF(Расклады!X:X,A123&amp;"+"&amp;B123,Расклады!Y:Y)+SUMIF(Расклады!X:X,B123&amp;"+"&amp;A123,Расклады!Z:Z)+SUMIF(Расклады!AA:AA,A123&amp;"+"&amp;B123,Расклады!AB:AB)+SUMIF(Расклады!AA:AA,B123&amp;"+"&amp;A123,Расклады!AC:AC)</f>
        <v>0</v>
      </c>
    </row>
    <row r="124" spans="1:6" ht="12.75">
      <c r="A124" s="62" t="str">
        <f t="shared" si="4"/>
        <v>---</v>
      </c>
      <c r="B124" s="78" t="str">
        <f t="shared" si="5"/>
        <v>---</v>
      </c>
      <c r="C124" s="45">
        <f>SUMIF(Расклады!X:X,A124&amp;"+"&amp;B124,Расклады!A:A)+SUMIF(Расклады!X:X,B124&amp;"+"&amp;A124,Расклады!K:K)+SUMIF(Расклады!AA:AA,A124&amp;"+"&amp;B124,Расклады!M:M)+SUMIF(Расклады!AA:AA,B124&amp;"+"&amp;A124,Расклады!W:W)</f>
        <v>0</v>
      </c>
      <c r="D124" s="74">
        <f>COUNTIF(Расклады!X:AA,A124&amp;"+"&amp;B124)+COUNTIF(Расклады!X:AA,B124&amp;"+"&amp;A124)</f>
        <v>0</v>
      </c>
      <c r="E124" s="77" t="b">
        <f>IF(D124=2,MATCH(C124,{-40000,-6.9999999999,-2.9999999999,3,7,40000},1)/2-0.5,IF(D124=3,MATCH(C124,{-40000,-9.9999999999,-6.9999999999,-2.9999999999,3,7,10,40000},1)/2-0.5,IF(D124=4,MATCH(C124,{-40000,-12.9999999999,-9.9999999999,-6.9999999999,-2.9999999999,3,7,10,13,40000},1)/2-0.5)))</f>
        <v>0</v>
      </c>
      <c r="F124" s="76">
        <f>SUMIF(Расклады!X:X,A124&amp;"+"&amp;B124,Расклады!Y:Y)+SUMIF(Расклады!X:X,B124&amp;"+"&amp;A124,Расклады!Z:Z)+SUMIF(Расклады!AA:AA,A124&amp;"+"&amp;B124,Расклады!AB:AB)+SUMIF(Расклады!AA:AA,B124&amp;"+"&amp;A124,Расклады!AC:AC)</f>
        <v>0</v>
      </c>
    </row>
    <row r="125" spans="1:6" ht="12.75">
      <c r="A125" s="62" t="str">
        <f t="shared" si="4"/>
        <v>---</v>
      </c>
      <c r="B125" s="78" t="str">
        <f t="shared" si="5"/>
        <v>---</v>
      </c>
      <c r="C125" s="45">
        <f>SUMIF(Расклады!X:X,A125&amp;"+"&amp;B125,Расклады!A:A)+SUMIF(Расклады!X:X,B125&amp;"+"&amp;A125,Расклады!K:K)+SUMIF(Расклады!AA:AA,A125&amp;"+"&amp;B125,Расклады!M:M)+SUMIF(Расклады!AA:AA,B125&amp;"+"&amp;A125,Расклады!W:W)</f>
        <v>0</v>
      </c>
      <c r="D125" s="74">
        <f>COUNTIF(Расклады!X:AA,A125&amp;"+"&amp;B125)+COUNTIF(Расклады!X:AA,B125&amp;"+"&amp;A125)</f>
        <v>0</v>
      </c>
      <c r="E125" s="77" t="b">
        <f>IF(D125=2,MATCH(C125,{-40000,-6.9999999999,-2.9999999999,3,7,40000},1)/2-0.5,IF(D125=3,MATCH(C125,{-40000,-9.9999999999,-6.9999999999,-2.9999999999,3,7,10,40000},1)/2-0.5,IF(D125=4,MATCH(C125,{-40000,-12.9999999999,-9.9999999999,-6.9999999999,-2.9999999999,3,7,10,13,40000},1)/2-0.5)))</f>
        <v>0</v>
      </c>
      <c r="F125" s="76">
        <f>SUMIF(Расклады!X:X,A125&amp;"+"&amp;B125,Расклады!Y:Y)+SUMIF(Расклады!X:X,B125&amp;"+"&amp;A125,Расклады!Z:Z)+SUMIF(Расклады!AA:AA,A125&amp;"+"&amp;B125,Расклады!AB:AB)+SUMIF(Расклады!AA:AA,B125&amp;"+"&amp;A125,Расклады!AC:AC)</f>
        <v>0</v>
      </c>
    </row>
    <row r="126" spans="1:6" ht="12.75">
      <c r="A126" s="62" t="str">
        <f t="shared" si="4"/>
        <v>---</v>
      </c>
      <c r="B126" s="78" t="str">
        <f t="shared" si="5"/>
        <v>---</v>
      </c>
      <c r="C126" s="45">
        <f>SUMIF(Расклады!X:X,A126&amp;"+"&amp;B126,Расклады!A:A)+SUMIF(Расклады!X:X,B126&amp;"+"&amp;A126,Расклады!K:K)+SUMIF(Расклады!AA:AA,A126&amp;"+"&amp;B126,Расклады!M:M)+SUMIF(Расклады!AA:AA,B126&amp;"+"&amp;A126,Расклады!W:W)</f>
        <v>0</v>
      </c>
      <c r="D126" s="74">
        <f>COUNTIF(Расклады!X:AA,A126&amp;"+"&amp;B126)+COUNTIF(Расклады!X:AA,B126&amp;"+"&amp;A126)</f>
        <v>0</v>
      </c>
      <c r="E126" s="77" t="b">
        <f>IF(D126=2,MATCH(C126,{-40000,-6.9999999999,-2.9999999999,3,7,40000},1)/2-0.5,IF(D126=3,MATCH(C126,{-40000,-9.9999999999,-6.9999999999,-2.9999999999,3,7,10,40000},1)/2-0.5,IF(D126=4,MATCH(C126,{-40000,-12.9999999999,-9.9999999999,-6.9999999999,-2.9999999999,3,7,10,13,40000},1)/2-0.5)))</f>
        <v>0</v>
      </c>
      <c r="F126" s="76">
        <f>SUMIF(Расклады!X:X,A126&amp;"+"&amp;B126,Расклады!Y:Y)+SUMIF(Расклады!X:X,B126&amp;"+"&amp;A126,Расклады!Z:Z)+SUMIF(Расклады!AA:AA,A126&amp;"+"&amp;B126,Расклады!AB:AB)+SUMIF(Расклады!AA:AA,B126&amp;"+"&amp;A126,Расклады!AC:AC)</f>
        <v>0</v>
      </c>
    </row>
    <row r="127" spans="1:6" ht="12.75">
      <c r="A127" s="62" t="str">
        <f t="shared" si="4"/>
        <v>---</v>
      </c>
      <c r="B127" s="78" t="str">
        <f t="shared" si="5"/>
        <v>---</v>
      </c>
      <c r="C127" s="45">
        <f>SUMIF(Расклады!X:X,A127&amp;"+"&amp;B127,Расклады!A:A)+SUMIF(Расклады!X:X,B127&amp;"+"&amp;A127,Расклады!K:K)+SUMIF(Расклады!AA:AA,A127&amp;"+"&amp;B127,Расклады!M:M)+SUMIF(Расклады!AA:AA,B127&amp;"+"&amp;A127,Расклады!W:W)</f>
        <v>0</v>
      </c>
      <c r="D127" s="74">
        <f>COUNTIF(Расклады!X:AA,A127&amp;"+"&amp;B127)+COUNTIF(Расклады!X:AA,B127&amp;"+"&amp;A127)</f>
        <v>0</v>
      </c>
      <c r="E127" s="77" t="b">
        <f>IF(D127=2,MATCH(C127,{-40000,-6.9999999999,-2.9999999999,3,7,40000},1)/2-0.5,IF(D127=3,MATCH(C127,{-40000,-9.9999999999,-6.9999999999,-2.9999999999,3,7,10,40000},1)/2-0.5,IF(D127=4,MATCH(C127,{-40000,-12.9999999999,-9.9999999999,-6.9999999999,-2.9999999999,3,7,10,13,40000},1)/2-0.5)))</f>
        <v>0</v>
      </c>
      <c r="F127" s="76">
        <f>SUMIF(Расклады!X:X,A127&amp;"+"&amp;B127,Расклады!Y:Y)+SUMIF(Расклады!X:X,B127&amp;"+"&amp;A127,Расклады!Z:Z)+SUMIF(Расклады!AA:AA,A127&amp;"+"&amp;B127,Расклады!AB:AB)+SUMIF(Расклады!AA:AA,B127&amp;"+"&amp;A127,Расклады!AC:AC)</f>
        <v>0</v>
      </c>
    </row>
    <row r="128" spans="1:6" ht="12.75">
      <c r="A128" s="62" t="str">
        <f t="shared" si="4"/>
        <v>---</v>
      </c>
      <c r="B128" s="78" t="str">
        <f t="shared" si="5"/>
        <v>---</v>
      </c>
      <c r="C128" s="45">
        <f>SUMIF(Расклады!X:X,A128&amp;"+"&amp;B128,Расклады!A:A)+SUMIF(Расклады!X:X,B128&amp;"+"&amp;A128,Расклады!K:K)+SUMIF(Расклады!AA:AA,A128&amp;"+"&amp;B128,Расклады!M:M)+SUMIF(Расклады!AA:AA,B128&amp;"+"&amp;A128,Расклады!W:W)</f>
        <v>0</v>
      </c>
      <c r="D128" s="74">
        <f>COUNTIF(Расклады!X:AA,A128&amp;"+"&amp;B128)+COUNTIF(Расклады!X:AA,B128&amp;"+"&amp;A128)</f>
        <v>0</v>
      </c>
      <c r="E128" s="77" t="b">
        <f>IF(D128=2,MATCH(C128,{-40000,-6.9999999999,-2.9999999999,3,7,40000},1)/2-0.5,IF(D128=3,MATCH(C128,{-40000,-9.9999999999,-6.9999999999,-2.9999999999,3,7,10,40000},1)/2-0.5,IF(D128=4,MATCH(C128,{-40000,-12.9999999999,-9.9999999999,-6.9999999999,-2.9999999999,3,7,10,13,40000},1)/2-0.5)))</f>
        <v>0</v>
      </c>
      <c r="F128" s="76">
        <f>SUMIF(Расклады!X:X,A128&amp;"+"&amp;B128,Расклады!Y:Y)+SUMIF(Расклады!X:X,B128&amp;"+"&amp;A128,Расклады!Z:Z)+SUMIF(Расклады!AA:AA,A128&amp;"+"&amp;B128,Расклады!AB:AB)+SUMIF(Расклады!AA:AA,B128&amp;"+"&amp;A128,Расклады!AC:AC)</f>
        <v>0</v>
      </c>
    </row>
    <row r="129" spans="1:6" ht="12.75">
      <c r="A129" s="62" t="str">
        <f t="shared" si="4"/>
        <v>---</v>
      </c>
      <c r="B129" s="78" t="str">
        <f t="shared" si="5"/>
        <v>---</v>
      </c>
      <c r="C129" s="45">
        <f>SUMIF(Расклады!X:X,A129&amp;"+"&amp;B129,Расклады!A:A)+SUMIF(Расклады!X:X,B129&amp;"+"&amp;A129,Расклады!K:K)+SUMIF(Расклады!AA:AA,A129&amp;"+"&amp;B129,Расклады!M:M)+SUMIF(Расклады!AA:AA,B129&amp;"+"&amp;A129,Расклады!W:W)</f>
        <v>0</v>
      </c>
      <c r="D129" s="74">
        <f>COUNTIF(Расклады!X:AA,A129&amp;"+"&amp;B129)+COUNTIF(Расклады!X:AA,B129&amp;"+"&amp;A129)</f>
        <v>0</v>
      </c>
      <c r="E129" s="77" t="b">
        <f>IF(D129=2,MATCH(C129,{-40000,-6.9999999999,-2.9999999999,3,7,40000},1)/2-0.5,IF(D129=3,MATCH(C129,{-40000,-9.9999999999,-6.9999999999,-2.9999999999,3,7,10,40000},1)/2-0.5,IF(D129=4,MATCH(C129,{-40000,-12.9999999999,-9.9999999999,-6.9999999999,-2.9999999999,3,7,10,13,40000},1)/2-0.5)))</f>
        <v>0</v>
      </c>
      <c r="F129" s="76">
        <f>SUMIF(Расклады!X:X,A129&amp;"+"&amp;B129,Расклады!Y:Y)+SUMIF(Расклады!X:X,B129&amp;"+"&amp;A129,Расклады!Z:Z)+SUMIF(Расклады!AA:AA,A129&amp;"+"&amp;B129,Расклады!AB:AB)+SUMIF(Расклады!AA:AA,B129&amp;"+"&amp;A129,Расклады!AC:AC)</f>
        <v>0</v>
      </c>
    </row>
    <row r="130" spans="1:6" ht="12.75">
      <c r="A130" s="62" t="str">
        <f t="shared" si="4"/>
        <v>---</v>
      </c>
      <c r="B130" s="78" t="str">
        <f t="shared" si="5"/>
        <v>---</v>
      </c>
      <c r="C130" s="45">
        <f>SUMIF(Расклады!X:X,A130&amp;"+"&amp;B130,Расклады!A:A)+SUMIF(Расклады!X:X,B130&amp;"+"&amp;A130,Расклады!K:K)+SUMIF(Расклады!AA:AA,A130&amp;"+"&amp;B130,Расклады!M:M)+SUMIF(Расклады!AA:AA,B130&amp;"+"&amp;A130,Расклады!W:W)</f>
        <v>0</v>
      </c>
      <c r="D130" s="74">
        <f>COUNTIF(Расклады!X:AA,A130&amp;"+"&amp;B130)+COUNTIF(Расклады!X:AA,B130&amp;"+"&amp;A130)</f>
        <v>0</v>
      </c>
      <c r="E130" s="77" t="b">
        <f>IF(D130=2,MATCH(C130,{-40000,-6.9999999999,-2.9999999999,3,7,40000},1)/2-0.5,IF(D130=3,MATCH(C130,{-40000,-9.9999999999,-6.9999999999,-2.9999999999,3,7,10,40000},1)/2-0.5,IF(D130=4,MATCH(C130,{-40000,-12.9999999999,-9.9999999999,-6.9999999999,-2.9999999999,3,7,10,13,40000},1)/2-0.5)))</f>
        <v>0</v>
      </c>
      <c r="F130" s="76">
        <f>SUMIF(Расклады!X:X,A130&amp;"+"&amp;B130,Расклады!Y:Y)+SUMIF(Расклады!X:X,B130&amp;"+"&amp;A130,Расклады!Z:Z)+SUMIF(Расклады!AA:AA,A130&amp;"+"&amp;B130,Расклады!AB:AB)+SUMIF(Расклады!AA:AA,B130&amp;"+"&amp;A130,Расклады!AC:AC)</f>
        <v>0</v>
      </c>
    </row>
    <row r="131" spans="1:6" ht="12.75">
      <c r="A131" s="62" t="str">
        <f t="shared" si="4"/>
        <v>---</v>
      </c>
      <c r="B131" s="78" t="str">
        <f t="shared" si="5"/>
        <v>---</v>
      </c>
      <c r="C131" s="45">
        <f>SUMIF(Расклады!X:X,A131&amp;"+"&amp;B131,Расклады!A:A)+SUMIF(Расклады!X:X,B131&amp;"+"&amp;A131,Расклады!K:K)+SUMIF(Расклады!AA:AA,A131&amp;"+"&amp;B131,Расклады!M:M)+SUMIF(Расклады!AA:AA,B131&amp;"+"&amp;A131,Расклады!W:W)</f>
        <v>0</v>
      </c>
      <c r="D131" s="74">
        <f>COUNTIF(Расклады!X:AA,A131&amp;"+"&amp;B131)+COUNTIF(Расклады!X:AA,B131&amp;"+"&amp;A131)</f>
        <v>0</v>
      </c>
      <c r="E131" s="77" t="b">
        <f>IF(D131=2,MATCH(C131,{-40000,-6.9999999999,-2.9999999999,3,7,40000},1)/2-0.5,IF(D131=3,MATCH(C131,{-40000,-9.9999999999,-6.9999999999,-2.9999999999,3,7,10,40000},1)/2-0.5,IF(D131=4,MATCH(C131,{-40000,-12.9999999999,-9.9999999999,-6.9999999999,-2.9999999999,3,7,10,13,40000},1)/2-0.5)))</f>
        <v>0</v>
      </c>
      <c r="F131" s="76">
        <f>SUMIF(Расклады!X:X,A131&amp;"+"&amp;B131,Расклады!Y:Y)+SUMIF(Расклады!X:X,B131&amp;"+"&amp;A131,Расклады!Z:Z)+SUMIF(Расклады!AA:AA,A131&amp;"+"&amp;B131,Расклады!AB:AB)+SUMIF(Расклады!AA:AA,B131&amp;"+"&amp;A131,Расклады!AC:AC)</f>
        <v>0</v>
      </c>
    </row>
    <row r="132" spans="1:6" ht="12.75">
      <c r="A132" s="62" t="str">
        <f t="shared" si="4"/>
        <v>---</v>
      </c>
      <c r="B132" s="78" t="str">
        <f t="shared" si="5"/>
        <v>---</v>
      </c>
      <c r="C132" s="45">
        <f>SUMIF(Расклады!X:X,A132&amp;"+"&amp;B132,Расклады!A:A)+SUMIF(Расклады!X:X,B132&amp;"+"&amp;A132,Расклады!K:K)+SUMIF(Расклады!AA:AA,A132&amp;"+"&amp;B132,Расклады!M:M)+SUMIF(Расклады!AA:AA,B132&amp;"+"&amp;A132,Расклады!W:W)</f>
        <v>0</v>
      </c>
      <c r="D132" s="74">
        <f>COUNTIF(Расклады!X:AA,A132&amp;"+"&amp;B132)+COUNTIF(Расклады!X:AA,B132&amp;"+"&amp;A132)</f>
        <v>0</v>
      </c>
      <c r="E132" s="77" t="b">
        <f>IF(D132=2,MATCH(C132,{-40000,-6.9999999999,-2.9999999999,3,7,40000},1)/2-0.5,IF(D132=3,MATCH(C132,{-40000,-9.9999999999,-6.9999999999,-2.9999999999,3,7,10,40000},1)/2-0.5,IF(D132=4,MATCH(C132,{-40000,-12.9999999999,-9.9999999999,-6.9999999999,-2.9999999999,3,7,10,13,40000},1)/2-0.5)))</f>
        <v>0</v>
      </c>
      <c r="F132" s="76">
        <f>SUMIF(Расклады!X:X,A132&amp;"+"&amp;B132,Расклады!Y:Y)+SUMIF(Расклады!X:X,B132&amp;"+"&amp;A132,Расклады!Z:Z)+SUMIF(Расклады!AA:AA,A132&amp;"+"&amp;B132,Расклады!AB:AB)+SUMIF(Расклады!AA:AA,B132&amp;"+"&amp;A132,Расклады!AC:AC)</f>
        <v>0</v>
      </c>
    </row>
    <row r="133" spans="1:6" ht="12.75">
      <c r="A133" s="62" t="str">
        <f t="shared" si="4"/>
        <v>---</v>
      </c>
      <c r="B133" s="78" t="str">
        <f t="shared" si="5"/>
        <v>---</v>
      </c>
      <c r="C133" s="45">
        <f>SUMIF(Расклады!X:X,A133&amp;"+"&amp;B133,Расклады!A:A)+SUMIF(Расклады!X:X,B133&amp;"+"&amp;A133,Расклады!K:K)+SUMIF(Расклады!AA:AA,A133&amp;"+"&amp;B133,Расклады!M:M)+SUMIF(Расклады!AA:AA,B133&amp;"+"&amp;A133,Расклады!W:W)</f>
        <v>0</v>
      </c>
      <c r="D133" s="74">
        <f>COUNTIF(Расклады!X:AA,A133&amp;"+"&amp;B133)+COUNTIF(Расклады!X:AA,B133&amp;"+"&amp;A133)</f>
        <v>0</v>
      </c>
      <c r="E133" s="77" t="b">
        <f>IF(D133=2,MATCH(C133,{-40000,-6.9999999999,-2.9999999999,3,7,40000},1)/2-0.5,IF(D133=3,MATCH(C133,{-40000,-9.9999999999,-6.9999999999,-2.9999999999,3,7,10,40000},1)/2-0.5,IF(D133=4,MATCH(C133,{-40000,-12.9999999999,-9.9999999999,-6.9999999999,-2.9999999999,3,7,10,13,40000},1)/2-0.5)))</f>
        <v>0</v>
      </c>
      <c r="F133" s="76">
        <f>SUMIF(Расклады!X:X,A133&amp;"+"&amp;B133,Расклады!Y:Y)+SUMIF(Расклады!X:X,B133&amp;"+"&amp;A133,Расклады!Z:Z)+SUMIF(Расклады!AA:AA,A133&amp;"+"&amp;B133,Расклады!AB:AB)+SUMIF(Расклады!AA:AA,B133&amp;"+"&amp;A133,Расклады!AC:AC)</f>
        <v>0</v>
      </c>
    </row>
    <row r="134" spans="1:6" ht="12.75">
      <c r="A134" s="62" t="str">
        <f t="shared" si="4"/>
        <v>---</v>
      </c>
      <c r="B134" s="78" t="str">
        <f t="shared" si="5"/>
        <v>---</v>
      </c>
      <c r="C134" s="45">
        <f>SUMIF(Расклады!X:X,A134&amp;"+"&amp;B134,Расклады!A:A)+SUMIF(Расклады!X:X,B134&amp;"+"&amp;A134,Расклады!K:K)+SUMIF(Расклады!AA:AA,A134&amp;"+"&amp;B134,Расклады!M:M)+SUMIF(Расклады!AA:AA,B134&amp;"+"&amp;A134,Расклады!W:W)</f>
        <v>0</v>
      </c>
      <c r="D134" s="74">
        <f>COUNTIF(Расклады!X:AA,A134&amp;"+"&amp;B134)+COUNTIF(Расклады!X:AA,B134&amp;"+"&amp;A134)</f>
        <v>0</v>
      </c>
      <c r="E134" s="77" t="b">
        <f>IF(D134=2,MATCH(C134,{-40000,-6.9999999999,-2.9999999999,3,7,40000},1)/2-0.5,IF(D134=3,MATCH(C134,{-40000,-9.9999999999,-6.9999999999,-2.9999999999,3,7,10,40000},1)/2-0.5,IF(D134=4,MATCH(C134,{-40000,-12.9999999999,-9.9999999999,-6.9999999999,-2.9999999999,3,7,10,13,40000},1)/2-0.5)))</f>
        <v>0</v>
      </c>
      <c r="F134" s="76">
        <f>SUMIF(Расклады!X:X,A134&amp;"+"&amp;B134,Расклады!Y:Y)+SUMIF(Расклады!X:X,B134&amp;"+"&amp;A134,Расклады!Z:Z)+SUMIF(Расклады!AA:AA,A134&amp;"+"&amp;B134,Расклады!AB:AB)+SUMIF(Расклады!AA:AA,B134&amp;"+"&amp;A134,Расклады!AC:AC)</f>
        <v>0</v>
      </c>
    </row>
    <row r="135" spans="1:6" ht="12.75">
      <c r="A135" s="62" t="str">
        <f t="shared" si="4"/>
        <v>---</v>
      </c>
      <c r="B135" s="78" t="str">
        <f t="shared" si="5"/>
        <v>---</v>
      </c>
      <c r="C135" s="45">
        <f>SUMIF(Расклады!X:X,A135&amp;"+"&amp;B135,Расклады!A:A)+SUMIF(Расклады!X:X,B135&amp;"+"&amp;A135,Расклады!K:K)+SUMIF(Расклады!AA:AA,A135&amp;"+"&amp;B135,Расклады!M:M)+SUMIF(Расклады!AA:AA,B135&amp;"+"&amp;A135,Расклады!W:W)</f>
        <v>0</v>
      </c>
      <c r="D135" s="74">
        <f>COUNTIF(Расклады!X:AA,A135&amp;"+"&amp;B135)+COUNTIF(Расклады!X:AA,B135&amp;"+"&amp;A135)</f>
        <v>0</v>
      </c>
      <c r="E135" s="77" t="b">
        <f>IF(D135=2,MATCH(C135,{-40000,-6.9999999999,-2.9999999999,3,7,40000},1)/2-0.5,IF(D135=3,MATCH(C135,{-40000,-9.9999999999,-6.9999999999,-2.9999999999,3,7,10,40000},1)/2-0.5,IF(D135=4,MATCH(C135,{-40000,-12.9999999999,-9.9999999999,-6.9999999999,-2.9999999999,3,7,10,13,40000},1)/2-0.5)))</f>
        <v>0</v>
      </c>
      <c r="F135" s="76">
        <f>SUMIF(Расклады!X:X,A135&amp;"+"&amp;B135,Расклады!Y:Y)+SUMIF(Расклады!X:X,B135&amp;"+"&amp;A135,Расклады!Z:Z)+SUMIF(Расклады!AA:AA,A135&amp;"+"&amp;B135,Расклады!AB:AB)+SUMIF(Расклады!AA:AA,B135&amp;"+"&amp;A135,Расклады!AC:AC)</f>
        <v>0</v>
      </c>
    </row>
    <row r="136" spans="1:6" ht="12.75">
      <c r="A136" s="62" t="str">
        <f t="shared" si="4"/>
        <v>---</v>
      </c>
      <c r="B136" s="78" t="str">
        <f t="shared" si="5"/>
        <v>---</v>
      </c>
      <c r="C136" s="45">
        <f>SUMIF(Расклады!X:X,A136&amp;"+"&amp;B136,Расклады!A:A)+SUMIF(Расклады!X:X,B136&amp;"+"&amp;A136,Расклады!K:K)+SUMIF(Расклады!AA:AA,A136&amp;"+"&amp;B136,Расклады!M:M)+SUMIF(Расклады!AA:AA,B136&amp;"+"&amp;A136,Расклады!W:W)</f>
        <v>0</v>
      </c>
      <c r="D136" s="74">
        <f>COUNTIF(Расклады!X:AA,A136&amp;"+"&amp;B136)+COUNTIF(Расклады!X:AA,B136&amp;"+"&amp;A136)</f>
        <v>0</v>
      </c>
      <c r="E136" s="77" t="b">
        <f>IF(D136=2,MATCH(C136,{-40000,-6.9999999999,-2.9999999999,3,7,40000},1)/2-0.5,IF(D136=3,MATCH(C136,{-40000,-9.9999999999,-6.9999999999,-2.9999999999,3,7,10,40000},1)/2-0.5,IF(D136=4,MATCH(C136,{-40000,-12.9999999999,-9.9999999999,-6.9999999999,-2.9999999999,3,7,10,13,40000},1)/2-0.5)))</f>
        <v>0</v>
      </c>
      <c r="F136" s="76">
        <f>SUMIF(Расклады!X:X,A136&amp;"+"&amp;B136,Расклады!Y:Y)+SUMIF(Расклады!X:X,B136&amp;"+"&amp;A136,Расклады!Z:Z)+SUMIF(Расклады!AA:AA,A136&amp;"+"&amp;B136,Расклады!AB:AB)+SUMIF(Расклады!AA:AA,B136&amp;"+"&amp;A136,Расклады!AC:AC)</f>
        <v>0</v>
      </c>
    </row>
    <row r="137" spans="1:6" ht="12.75">
      <c r="A137" s="62" t="str">
        <f t="shared" si="4"/>
        <v>---</v>
      </c>
      <c r="B137" s="78" t="str">
        <f t="shared" si="5"/>
        <v>---</v>
      </c>
      <c r="C137" s="45">
        <f>SUMIF(Расклады!X:X,A137&amp;"+"&amp;B137,Расклады!A:A)+SUMIF(Расклады!X:X,B137&amp;"+"&amp;A137,Расклады!K:K)+SUMIF(Расклады!AA:AA,A137&amp;"+"&amp;B137,Расклады!M:M)+SUMIF(Расклады!AA:AA,B137&amp;"+"&amp;A137,Расклады!W:W)</f>
        <v>0</v>
      </c>
      <c r="D137" s="74">
        <f>COUNTIF(Расклады!X:AA,A137&amp;"+"&amp;B137)+COUNTIF(Расклады!X:AA,B137&amp;"+"&amp;A137)</f>
        <v>0</v>
      </c>
      <c r="E137" s="77" t="b">
        <f>IF(D137=2,MATCH(C137,{-40000,-6.9999999999,-2.9999999999,3,7,40000},1)/2-0.5,IF(D137=3,MATCH(C137,{-40000,-9.9999999999,-6.9999999999,-2.9999999999,3,7,10,40000},1)/2-0.5,IF(D137=4,MATCH(C137,{-40000,-12.9999999999,-9.9999999999,-6.9999999999,-2.9999999999,3,7,10,13,40000},1)/2-0.5)))</f>
        <v>0</v>
      </c>
      <c r="F137" s="76">
        <f>SUMIF(Расклады!X:X,A137&amp;"+"&amp;B137,Расклады!Y:Y)+SUMIF(Расклады!X:X,B137&amp;"+"&amp;A137,Расклады!Z:Z)+SUMIF(Расклады!AA:AA,A137&amp;"+"&amp;B137,Расклады!AB:AB)+SUMIF(Расклады!AA:AA,B137&amp;"+"&amp;A137,Расклады!AC:AC)</f>
        <v>0</v>
      </c>
    </row>
    <row r="138" spans="1:6" ht="12.75">
      <c r="A138" s="62" t="str">
        <f t="shared" si="4"/>
        <v>---</v>
      </c>
      <c r="B138" s="78" t="str">
        <f t="shared" si="5"/>
        <v>---</v>
      </c>
      <c r="C138" s="45">
        <f>SUMIF(Расклады!X:X,A138&amp;"+"&amp;B138,Расклады!A:A)+SUMIF(Расклады!X:X,B138&amp;"+"&amp;A138,Расклады!K:K)+SUMIF(Расклады!AA:AA,A138&amp;"+"&amp;B138,Расклады!M:M)+SUMIF(Расклады!AA:AA,B138&amp;"+"&amp;A138,Расклады!W:W)</f>
        <v>0</v>
      </c>
      <c r="D138" s="74">
        <f>COUNTIF(Расклады!X:AA,A138&amp;"+"&amp;B138)+COUNTIF(Расклады!X:AA,B138&amp;"+"&amp;A138)</f>
        <v>0</v>
      </c>
      <c r="E138" s="77" t="b">
        <f>IF(D138=2,MATCH(C138,{-40000,-6.9999999999,-2.9999999999,3,7,40000},1)/2-0.5,IF(D138=3,MATCH(C138,{-40000,-9.9999999999,-6.9999999999,-2.9999999999,3,7,10,40000},1)/2-0.5,IF(D138=4,MATCH(C138,{-40000,-12.9999999999,-9.9999999999,-6.9999999999,-2.9999999999,3,7,10,13,40000},1)/2-0.5)))</f>
        <v>0</v>
      </c>
      <c r="F138" s="76">
        <f>SUMIF(Расклады!X:X,A138&amp;"+"&amp;B138,Расклады!Y:Y)+SUMIF(Расклады!X:X,B138&amp;"+"&amp;A138,Расклады!Z:Z)+SUMIF(Расклады!AA:AA,A138&amp;"+"&amp;B138,Расклады!AB:AB)+SUMIF(Расклады!AA:AA,B138&amp;"+"&amp;A138,Расклады!AC:AC)</f>
        <v>0</v>
      </c>
    </row>
    <row r="139" spans="1:6" ht="12.75">
      <c r="A139" s="62" t="str">
        <f t="shared" si="4"/>
        <v>---</v>
      </c>
      <c r="B139" s="78" t="str">
        <f t="shared" si="5"/>
        <v>---</v>
      </c>
      <c r="C139" s="45">
        <f>SUMIF(Расклады!X:X,A139&amp;"+"&amp;B139,Расклады!A:A)+SUMIF(Расклады!X:X,B139&amp;"+"&amp;A139,Расклады!K:K)+SUMIF(Расклады!AA:AA,A139&amp;"+"&amp;B139,Расклады!M:M)+SUMIF(Расклады!AA:AA,B139&amp;"+"&amp;A139,Расклады!W:W)</f>
        <v>0</v>
      </c>
      <c r="D139" s="74">
        <f>COUNTIF(Расклады!X:AA,A139&amp;"+"&amp;B139)+COUNTIF(Расклады!X:AA,B139&amp;"+"&amp;A139)</f>
        <v>0</v>
      </c>
      <c r="E139" s="77" t="b">
        <f>IF(D139=2,MATCH(C139,{-40000,-6.9999999999,-2.9999999999,3,7,40000},1)/2-0.5,IF(D139=3,MATCH(C139,{-40000,-9.9999999999,-6.9999999999,-2.9999999999,3,7,10,40000},1)/2-0.5,IF(D139=4,MATCH(C139,{-40000,-12.9999999999,-9.9999999999,-6.9999999999,-2.9999999999,3,7,10,13,40000},1)/2-0.5)))</f>
        <v>0</v>
      </c>
      <c r="F139" s="76">
        <f>SUMIF(Расклады!X:X,A139&amp;"+"&amp;B139,Расклады!Y:Y)+SUMIF(Расклады!X:X,B139&amp;"+"&amp;A139,Расклады!Z:Z)+SUMIF(Расклады!AA:AA,A139&amp;"+"&amp;B139,Расклады!AB:AB)+SUMIF(Расклады!AA:AA,B139&amp;"+"&amp;A139,Расклады!AC:AC)</f>
        <v>0</v>
      </c>
    </row>
    <row r="140" spans="1:6" ht="12.75">
      <c r="A140" s="62" t="str">
        <f t="shared" si="4"/>
        <v>---</v>
      </c>
      <c r="B140" s="78" t="str">
        <f t="shared" si="5"/>
        <v>---</v>
      </c>
      <c r="C140" s="45">
        <f>SUMIF(Расклады!X:X,A140&amp;"+"&amp;B140,Расклады!A:A)+SUMIF(Расклады!X:X,B140&amp;"+"&amp;A140,Расклады!K:K)+SUMIF(Расклады!AA:AA,A140&amp;"+"&amp;B140,Расклады!M:M)+SUMIF(Расклады!AA:AA,B140&amp;"+"&amp;A140,Расклады!W:W)</f>
        <v>0</v>
      </c>
      <c r="D140" s="74">
        <f>COUNTIF(Расклады!X:AA,A140&amp;"+"&amp;B140)+COUNTIF(Расклады!X:AA,B140&amp;"+"&amp;A140)</f>
        <v>0</v>
      </c>
      <c r="E140" s="77" t="b">
        <f>IF(D140=2,MATCH(C140,{-40000,-6.9999999999,-2.9999999999,3,7,40000},1)/2-0.5,IF(D140=3,MATCH(C140,{-40000,-9.9999999999,-6.9999999999,-2.9999999999,3,7,10,40000},1)/2-0.5,IF(D140=4,MATCH(C140,{-40000,-12.9999999999,-9.9999999999,-6.9999999999,-2.9999999999,3,7,10,13,40000},1)/2-0.5)))</f>
        <v>0</v>
      </c>
      <c r="F140" s="76">
        <f>SUMIF(Расклады!X:X,A140&amp;"+"&amp;B140,Расклады!Y:Y)+SUMIF(Расклады!X:X,B140&amp;"+"&amp;A140,Расклады!Z:Z)+SUMIF(Расклады!AA:AA,A140&amp;"+"&amp;B140,Расклады!AB:AB)+SUMIF(Расклады!AA:AA,B140&amp;"+"&amp;A140,Расклады!AC:AC)</f>
        <v>0</v>
      </c>
    </row>
    <row r="141" spans="1:6" ht="12.75">
      <c r="A141" s="62" t="str">
        <f t="shared" si="4"/>
        <v>---</v>
      </c>
      <c r="B141" s="78" t="str">
        <f t="shared" si="5"/>
        <v>---</v>
      </c>
      <c r="C141" s="45">
        <f>SUMIF(Расклады!X:X,A141&amp;"+"&amp;B141,Расклады!A:A)+SUMIF(Расклады!X:X,B141&amp;"+"&amp;A141,Расклады!K:K)+SUMIF(Расклады!AA:AA,A141&amp;"+"&amp;B141,Расклады!M:M)+SUMIF(Расклады!AA:AA,B141&amp;"+"&amp;A141,Расклады!W:W)</f>
        <v>0</v>
      </c>
      <c r="D141" s="74">
        <f>COUNTIF(Расклады!X:AA,A141&amp;"+"&amp;B141)+COUNTIF(Расклады!X:AA,B141&amp;"+"&amp;A141)</f>
        <v>0</v>
      </c>
      <c r="E141" s="77" t="b">
        <f>IF(D141=2,MATCH(C141,{-40000,-6.9999999999,-2.9999999999,3,7,40000},1)/2-0.5,IF(D141=3,MATCH(C141,{-40000,-9.9999999999,-6.9999999999,-2.9999999999,3,7,10,40000},1)/2-0.5,IF(D141=4,MATCH(C141,{-40000,-12.9999999999,-9.9999999999,-6.9999999999,-2.9999999999,3,7,10,13,40000},1)/2-0.5)))</f>
        <v>0</v>
      </c>
      <c r="F141" s="76">
        <f>SUMIF(Расклады!X:X,A141&amp;"+"&amp;B141,Расклады!Y:Y)+SUMIF(Расклады!X:X,B141&amp;"+"&amp;A141,Расклады!Z:Z)+SUMIF(Расклады!AA:AA,A141&amp;"+"&amp;B141,Расклады!AB:AB)+SUMIF(Расклады!AA:AA,B141&amp;"+"&amp;A141,Расклады!AC:AC)</f>
        <v>0</v>
      </c>
    </row>
    <row r="142" spans="1:6" ht="12.75">
      <c r="A142" s="62" t="str">
        <f t="shared" si="4"/>
        <v>---</v>
      </c>
      <c r="B142" s="78" t="str">
        <f t="shared" si="5"/>
        <v>---</v>
      </c>
      <c r="C142" s="45">
        <f>SUMIF(Расклады!X:X,A142&amp;"+"&amp;B142,Расклады!A:A)+SUMIF(Расклады!X:X,B142&amp;"+"&amp;A142,Расклады!K:K)+SUMIF(Расклады!AA:AA,A142&amp;"+"&amp;B142,Расклады!M:M)+SUMIF(Расклады!AA:AA,B142&amp;"+"&amp;A142,Расклады!W:W)</f>
        <v>0</v>
      </c>
      <c r="D142" s="74">
        <f>COUNTIF(Расклады!X:AA,A142&amp;"+"&amp;B142)+COUNTIF(Расклады!X:AA,B142&amp;"+"&amp;A142)</f>
        <v>0</v>
      </c>
      <c r="E142" s="77" t="b">
        <f>IF(D142=2,MATCH(C142,{-40000,-6.9999999999,-2.9999999999,3,7,40000},1)/2-0.5,IF(D142=3,MATCH(C142,{-40000,-9.9999999999,-6.9999999999,-2.9999999999,3,7,10,40000},1)/2-0.5,IF(D142=4,MATCH(C142,{-40000,-12.9999999999,-9.9999999999,-6.9999999999,-2.9999999999,3,7,10,13,40000},1)/2-0.5)))</f>
        <v>0</v>
      </c>
      <c r="F142" s="76">
        <f>SUMIF(Расклады!X:X,A142&amp;"+"&amp;B142,Расклады!Y:Y)+SUMIF(Расклады!X:X,B142&amp;"+"&amp;A142,Расклады!Z:Z)+SUMIF(Расклады!AA:AA,A142&amp;"+"&amp;B142,Расклады!AB:AB)+SUMIF(Расклады!AA:AA,B142&amp;"+"&amp;A142,Расклады!AC:AC)</f>
        <v>0</v>
      </c>
    </row>
    <row r="143" spans="1:6" ht="12.75">
      <c r="A143" s="62" t="str">
        <f t="shared" si="4"/>
        <v>---</v>
      </c>
      <c r="B143" s="78" t="str">
        <f t="shared" si="5"/>
        <v>---</v>
      </c>
      <c r="C143" s="45">
        <f>SUMIF(Расклады!X:X,A143&amp;"+"&amp;B143,Расклады!A:A)+SUMIF(Расклады!X:X,B143&amp;"+"&amp;A143,Расклады!K:K)+SUMIF(Расклады!AA:AA,A143&amp;"+"&amp;B143,Расклады!M:M)+SUMIF(Расклады!AA:AA,B143&amp;"+"&amp;A143,Расклады!W:W)</f>
        <v>0</v>
      </c>
      <c r="D143" s="74">
        <f>COUNTIF(Расклады!X:AA,A143&amp;"+"&amp;B143)+COUNTIF(Расклады!X:AA,B143&amp;"+"&amp;A143)</f>
        <v>0</v>
      </c>
      <c r="E143" s="77" t="b">
        <f>IF(D143=2,MATCH(C143,{-40000,-6.9999999999,-2.9999999999,3,7,40000},1)/2-0.5,IF(D143=3,MATCH(C143,{-40000,-9.9999999999,-6.9999999999,-2.9999999999,3,7,10,40000},1)/2-0.5,IF(D143=4,MATCH(C143,{-40000,-12.9999999999,-9.9999999999,-6.9999999999,-2.9999999999,3,7,10,13,40000},1)/2-0.5)))</f>
        <v>0</v>
      </c>
      <c r="F143" s="76">
        <f>SUMIF(Расклады!X:X,A143&amp;"+"&amp;B143,Расклады!Y:Y)+SUMIF(Расклады!X:X,B143&amp;"+"&amp;A143,Расклады!Z:Z)+SUMIF(Расклады!AA:AA,A143&amp;"+"&amp;B143,Расклады!AB:AB)+SUMIF(Расклады!AA:AA,B143&amp;"+"&amp;A143,Расклады!AC:AC)</f>
        <v>0</v>
      </c>
    </row>
    <row r="144" spans="1:6" ht="12.75">
      <c r="A144" s="62" t="str">
        <f t="shared" si="4"/>
        <v>---</v>
      </c>
      <c r="B144" s="78" t="str">
        <f t="shared" si="5"/>
        <v>---</v>
      </c>
      <c r="C144" s="45">
        <f>SUMIF(Расклады!X:X,A144&amp;"+"&amp;B144,Расклады!A:A)+SUMIF(Расклады!X:X,B144&amp;"+"&amp;A144,Расклады!K:K)+SUMIF(Расклады!AA:AA,A144&amp;"+"&amp;B144,Расклады!M:M)+SUMIF(Расклады!AA:AA,B144&amp;"+"&amp;A144,Расклады!W:W)</f>
        <v>0</v>
      </c>
      <c r="D144" s="74">
        <f>COUNTIF(Расклады!X:AA,A144&amp;"+"&amp;B144)+COUNTIF(Расклады!X:AA,B144&amp;"+"&amp;A144)</f>
        <v>0</v>
      </c>
      <c r="E144" s="77" t="b">
        <f>IF(D144=2,MATCH(C144,{-40000,-6.9999999999,-2.9999999999,3,7,40000},1)/2-0.5,IF(D144=3,MATCH(C144,{-40000,-9.9999999999,-6.9999999999,-2.9999999999,3,7,10,40000},1)/2-0.5,IF(D144=4,MATCH(C144,{-40000,-12.9999999999,-9.9999999999,-6.9999999999,-2.9999999999,3,7,10,13,40000},1)/2-0.5)))</f>
        <v>0</v>
      </c>
      <c r="F144" s="76">
        <f>SUMIF(Расклады!X:X,A144&amp;"+"&amp;B144,Расклады!Y:Y)+SUMIF(Расклады!X:X,B144&amp;"+"&amp;A144,Расклады!Z:Z)+SUMIF(Расклады!AA:AA,A144&amp;"+"&amp;B144,Расклады!AB:AB)+SUMIF(Расклады!AA:AA,B144&amp;"+"&amp;A144,Расклады!AC:AC)</f>
        <v>0</v>
      </c>
    </row>
    <row r="145" spans="1:6" ht="12.75">
      <c r="A145" s="62" t="str">
        <f t="shared" si="4"/>
        <v>---</v>
      </c>
      <c r="B145" s="78" t="str">
        <f t="shared" si="5"/>
        <v>---</v>
      </c>
      <c r="C145" s="45">
        <f>SUMIF(Расклады!X:X,A145&amp;"+"&amp;B145,Расклады!A:A)+SUMIF(Расклады!X:X,B145&amp;"+"&amp;A145,Расклады!K:K)+SUMIF(Расклады!AA:AA,A145&amp;"+"&amp;B145,Расклады!M:M)+SUMIF(Расклады!AA:AA,B145&amp;"+"&amp;A145,Расклады!W:W)</f>
        <v>0</v>
      </c>
      <c r="D145" s="74">
        <f>COUNTIF(Расклады!X:AA,A145&amp;"+"&amp;B145)+COUNTIF(Расклады!X:AA,B145&amp;"+"&amp;A145)</f>
        <v>0</v>
      </c>
      <c r="E145" s="77" t="b">
        <f>IF(D145=2,MATCH(C145,{-40000,-6.9999999999,-2.9999999999,3,7,40000},1)/2-0.5,IF(D145=3,MATCH(C145,{-40000,-9.9999999999,-6.9999999999,-2.9999999999,3,7,10,40000},1)/2-0.5,IF(D145=4,MATCH(C145,{-40000,-12.9999999999,-9.9999999999,-6.9999999999,-2.9999999999,3,7,10,13,40000},1)/2-0.5)))</f>
        <v>0</v>
      </c>
      <c r="F145" s="76">
        <f>SUMIF(Расклады!X:X,A145&amp;"+"&amp;B145,Расклады!Y:Y)+SUMIF(Расклады!X:X,B145&amp;"+"&amp;A145,Расклады!Z:Z)+SUMIF(Расклады!AA:AA,A145&amp;"+"&amp;B145,Расклады!AB:AB)+SUMIF(Расклады!AA:AA,B145&amp;"+"&amp;A145,Расклады!AC:AC)</f>
        <v>0</v>
      </c>
    </row>
    <row r="146" spans="1:6" ht="12.75">
      <c r="A146" s="62" t="str">
        <f aca="true" t="shared" si="6" ref="A146:A209">IF(B146=1,A145+1,IF(B146="---","---",A145))</f>
        <v>---</v>
      </c>
      <c r="B146" s="78" t="str">
        <f aca="true" t="shared" si="7" ref="B146:B209">IF(B145="---","---",IF(AND(A145=A$1,B145+1=A$1),"---",IF(B145=A$1,1,IF(B145+1=A145,B145+2,B145+1))))</f>
        <v>---</v>
      </c>
      <c r="C146" s="45">
        <f>SUMIF(Расклады!X:X,A146&amp;"+"&amp;B146,Расклады!A:A)+SUMIF(Расклады!X:X,B146&amp;"+"&amp;A146,Расклады!K:K)+SUMIF(Расклады!AA:AA,A146&amp;"+"&amp;B146,Расклады!M:M)+SUMIF(Расклады!AA:AA,B146&amp;"+"&amp;A146,Расклады!W:W)</f>
        <v>0</v>
      </c>
      <c r="D146" s="74">
        <f>COUNTIF(Расклады!X:AA,A146&amp;"+"&amp;B146)+COUNTIF(Расклады!X:AA,B146&amp;"+"&amp;A146)</f>
        <v>0</v>
      </c>
      <c r="E146" s="77" t="b">
        <f>IF(D146=2,MATCH(C146,{-40000,-6.9999999999,-2.9999999999,3,7,40000},1)/2-0.5,IF(D146=3,MATCH(C146,{-40000,-9.9999999999,-6.9999999999,-2.9999999999,3,7,10,40000},1)/2-0.5,IF(D146=4,MATCH(C146,{-40000,-12.9999999999,-9.9999999999,-6.9999999999,-2.9999999999,3,7,10,13,40000},1)/2-0.5)))</f>
        <v>0</v>
      </c>
      <c r="F146" s="76">
        <f>SUMIF(Расклады!X:X,A146&amp;"+"&amp;B146,Расклады!Y:Y)+SUMIF(Расклады!X:X,B146&amp;"+"&amp;A146,Расклады!Z:Z)+SUMIF(Расклады!AA:AA,A146&amp;"+"&amp;B146,Расклады!AB:AB)+SUMIF(Расклады!AA:AA,B146&amp;"+"&amp;A146,Расклады!AC:AC)</f>
        <v>0</v>
      </c>
    </row>
    <row r="147" spans="1:6" ht="12.75">
      <c r="A147" s="62" t="str">
        <f t="shared" si="6"/>
        <v>---</v>
      </c>
      <c r="B147" s="78" t="str">
        <f t="shared" si="7"/>
        <v>---</v>
      </c>
      <c r="C147" s="45">
        <f>SUMIF(Расклады!X:X,A147&amp;"+"&amp;B147,Расклады!A:A)+SUMIF(Расклады!X:X,B147&amp;"+"&amp;A147,Расклады!K:K)+SUMIF(Расклады!AA:AA,A147&amp;"+"&amp;B147,Расклады!M:M)+SUMIF(Расклады!AA:AA,B147&amp;"+"&amp;A147,Расклады!W:W)</f>
        <v>0</v>
      </c>
      <c r="D147" s="74">
        <f>COUNTIF(Расклады!X:AA,A147&amp;"+"&amp;B147)+COUNTIF(Расклады!X:AA,B147&amp;"+"&amp;A147)</f>
        <v>0</v>
      </c>
      <c r="E147" s="77" t="b">
        <f>IF(D147=2,MATCH(C147,{-40000,-6.9999999999,-2.9999999999,3,7,40000},1)/2-0.5,IF(D147=3,MATCH(C147,{-40000,-9.9999999999,-6.9999999999,-2.9999999999,3,7,10,40000},1)/2-0.5,IF(D147=4,MATCH(C147,{-40000,-12.9999999999,-9.9999999999,-6.9999999999,-2.9999999999,3,7,10,13,40000},1)/2-0.5)))</f>
        <v>0</v>
      </c>
      <c r="F147" s="76">
        <f>SUMIF(Расклады!X:X,A147&amp;"+"&amp;B147,Расклады!Y:Y)+SUMIF(Расклады!X:X,B147&amp;"+"&amp;A147,Расклады!Z:Z)+SUMIF(Расклады!AA:AA,A147&amp;"+"&amp;B147,Расклады!AB:AB)+SUMIF(Расклады!AA:AA,B147&amp;"+"&amp;A147,Расклады!AC:AC)</f>
        <v>0</v>
      </c>
    </row>
    <row r="148" spans="1:6" ht="12.75">
      <c r="A148" s="62" t="str">
        <f t="shared" si="6"/>
        <v>---</v>
      </c>
      <c r="B148" s="78" t="str">
        <f t="shared" si="7"/>
        <v>---</v>
      </c>
      <c r="C148" s="45">
        <f>SUMIF(Расклады!X:X,A148&amp;"+"&amp;B148,Расклады!A:A)+SUMIF(Расклады!X:X,B148&amp;"+"&amp;A148,Расклады!K:K)+SUMIF(Расклады!AA:AA,A148&amp;"+"&amp;B148,Расклады!M:M)+SUMIF(Расклады!AA:AA,B148&amp;"+"&amp;A148,Расклады!W:W)</f>
        <v>0</v>
      </c>
      <c r="D148" s="74">
        <f>COUNTIF(Расклады!X:AA,A148&amp;"+"&amp;B148)+COUNTIF(Расклады!X:AA,B148&amp;"+"&amp;A148)</f>
        <v>0</v>
      </c>
      <c r="E148" s="77" t="b">
        <f>IF(D148=2,MATCH(C148,{-40000,-6.9999999999,-2.9999999999,3,7,40000},1)/2-0.5,IF(D148=3,MATCH(C148,{-40000,-9.9999999999,-6.9999999999,-2.9999999999,3,7,10,40000},1)/2-0.5,IF(D148=4,MATCH(C148,{-40000,-12.9999999999,-9.9999999999,-6.9999999999,-2.9999999999,3,7,10,13,40000},1)/2-0.5)))</f>
        <v>0</v>
      </c>
      <c r="F148" s="76">
        <f>SUMIF(Расклады!X:X,A148&amp;"+"&amp;B148,Расклады!Y:Y)+SUMIF(Расклады!X:X,B148&amp;"+"&amp;A148,Расклады!Z:Z)+SUMIF(Расклады!AA:AA,A148&amp;"+"&amp;B148,Расклады!AB:AB)+SUMIF(Расклады!AA:AA,B148&amp;"+"&amp;A148,Расклады!AC:AC)</f>
        <v>0</v>
      </c>
    </row>
    <row r="149" spans="1:6" ht="12.75">
      <c r="A149" s="62" t="str">
        <f t="shared" si="6"/>
        <v>---</v>
      </c>
      <c r="B149" s="78" t="str">
        <f t="shared" si="7"/>
        <v>---</v>
      </c>
      <c r="C149" s="45">
        <f>SUMIF(Расклады!X:X,A149&amp;"+"&amp;B149,Расклады!A:A)+SUMIF(Расклады!X:X,B149&amp;"+"&amp;A149,Расклады!K:K)+SUMIF(Расклады!AA:AA,A149&amp;"+"&amp;B149,Расклады!M:M)+SUMIF(Расклады!AA:AA,B149&amp;"+"&amp;A149,Расклады!W:W)</f>
        <v>0</v>
      </c>
      <c r="D149" s="74">
        <f>COUNTIF(Расклады!X:AA,A149&amp;"+"&amp;B149)+COUNTIF(Расклады!X:AA,B149&amp;"+"&amp;A149)</f>
        <v>0</v>
      </c>
      <c r="E149" s="77" t="b">
        <f>IF(D149=2,MATCH(C149,{-40000,-6.9999999999,-2.9999999999,3,7,40000},1)/2-0.5,IF(D149=3,MATCH(C149,{-40000,-9.9999999999,-6.9999999999,-2.9999999999,3,7,10,40000},1)/2-0.5,IF(D149=4,MATCH(C149,{-40000,-12.9999999999,-9.9999999999,-6.9999999999,-2.9999999999,3,7,10,13,40000},1)/2-0.5)))</f>
        <v>0</v>
      </c>
      <c r="F149" s="76">
        <f>SUMIF(Расклады!X:X,A149&amp;"+"&amp;B149,Расклады!Y:Y)+SUMIF(Расклады!X:X,B149&amp;"+"&amp;A149,Расклады!Z:Z)+SUMIF(Расклады!AA:AA,A149&amp;"+"&amp;B149,Расклады!AB:AB)+SUMIF(Расклады!AA:AA,B149&amp;"+"&amp;A149,Расклады!AC:AC)</f>
        <v>0</v>
      </c>
    </row>
    <row r="150" spans="1:6" ht="12.75">
      <c r="A150" s="62" t="str">
        <f t="shared" si="6"/>
        <v>---</v>
      </c>
      <c r="B150" s="78" t="str">
        <f t="shared" si="7"/>
        <v>---</v>
      </c>
      <c r="C150" s="45">
        <f>SUMIF(Расклады!X:X,A150&amp;"+"&amp;B150,Расклады!A:A)+SUMIF(Расклады!X:X,B150&amp;"+"&amp;A150,Расклады!K:K)+SUMIF(Расклады!AA:AA,A150&amp;"+"&amp;B150,Расклады!M:M)+SUMIF(Расклады!AA:AA,B150&amp;"+"&amp;A150,Расклады!W:W)</f>
        <v>0</v>
      </c>
      <c r="D150" s="74">
        <f>COUNTIF(Расклады!X:AA,A150&amp;"+"&amp;B150)+COUNTIF(Расклады!X:AA,B150&amp;"+"&amp;A150)</f>
        <v>0</v>
      </c>
      <c r="E150" s="77" t="b">
        <f>IF(D150=2,MATCH(C150,{-40000,-6.9999999999,-2.9999999999,3,7,40000},1)/2-0.5,IF(D150=3,MATCH(C150,{-40000,-9.9999999999,-6.9999999999,-2.9999999999,3,7,10,40000},1)/2-0.5,IF(D150=4,MATCH(C150,{-40000,-12.9999999999,-9.9999999999,-6.9999999999,-2.9999999999,3,7,10,13,40000},1)/2-0.5)))</f>
        <v>0</v>
      </c>
      <c r="F150" s="76">
        <f>SUMIF(Расклады!X:X,A150&amp;"+"&amp;B150,Расклады!Y:Y)+SUMIF(Расклады!X:X,B150&amp;"+"&amp;A150,Расклады!Z:Z)+SUMIF(Расклады!AA:AA,A150&amp;"+"&amp;B150,Расклады!AB:AB)+SUMIF(Расклады!AA:AA,B150&amp;"+"&amp;A150,Расклады!AC:AC)</f>
        <v>0</v>
      </c>
    </row>
    <row r="151" spans="1:6" ht="12.75">
      <c r="A151" s="62" t="str">
        <f t="shared" si="6"/>
        <v>---</v>
      </c>
      <c r="B151" s="78" t="str">
        <f t="shared" si="7"/>
        <v>---</v>
      </c>
      <c r="C151" s="45">
        <f>SUMIF(Расклады!X:X,A151&amp;"+"&amp;B151,Расклады!A:A)+SUMIF(Расклады!X:X,B151&amp;"+"&amp;A151,Расклады!K:K)+SUMIF(Расклады!AA:AA,A151&amp;"+"&amp;B151,Расклады!M:M)+SUMIF(Расклады!AA:AA,B151&amp;"+"&amp;A151,Расклады!W:W)</f>
        <v>0</v>
      </c>
      <c r="D151" s="74">
        <f>COUNTIF(Расклады!X:AA,A151&amp;"+"&amp;B151)+COUNTIF(Расклады!X:AA,B151&amp;"+"&amp;A151)</f>
        <v>0</v>
      </c>
      <c r="E151" s="77" t="b">
        <f>IF(D151=2,MATCH(C151,{-40000,-6.9999999999,-2.9999999999,3,7,40000},1)/2-0.5,IF(D151=3,MATCH(C151,{-40000,-9.9999999999,-6.9999999999,-2.9999999999,3,7,10,40000},1)/2-0.5,IF(D151=4,MATCH(C151,{-40000,-12.9999999999,-9.9999999999,-6.9999999999,-2.9999999999,3,7,10,13,40000},1)/2-0.5)))</f>
        <v>0</v>
      </c>
      <c r="F151" s="76">
        <f>SUMIF(Расклады!X:X,A151&amp;"+"&amp;B151,Расклады!Y:Y)+SUMIF(Расклады!X:X,B151&amp;"+"&amp;A151,Расклады!Z:Z)+SUMIF(Расклады!AA:AA,A151&amp;"+"&amp;B151,Расклады!AB:AB)+SUMIF(Расклады!AA:AA,B151&amp;"+"&amp;A151,Расклады!AC:AC)</f>
        <v>0</v>
      </c>
    </row>
    <row r="152" spans="1:6" ht="12.75">
      <c r="A152" s="62" t="str">
        <f t="shared" si="6"/>
        <v>---</v>
      </c>
      <c r="B152" s="78" t="str">
        <f t="shared" si="7"/>
        <v>---</v>
      </c>
      <c r="C152" s="45">
        <f>SUMIF(Расклады!X:X,A152&amp;"+"&amp;B152,Расклады!A:A)+SUMIF(Расклады!X:X,B152&amp;"+"&amp;A152,Расклады!K:K)+SUMIF(Расклады!AA:AA,A152&amp;"+"&amp;B152,Расклады!M:M)+SUMIF(Расклады!AA:AA,B152&amp;"+"&amp;A152,Расклады!W:W)</f>
        <v>0</v>
      </c>
      <c r="D152" s="74">
        <f>COUNTIF(Расклады!X:AA,A152&amp;"+"&amp;B152)+COUNTIF(Расклады!X:AA,B152&amp;"+"&amp;A152)</f>
        <v>0</v>
      </c>
      <c r="E152" s="77" t="b">
        <f>IF(D152=2,MATCH(C152,{-40000,-6.9999999999,-2.9999999999,3,7,40000},1)/2-0.5,IF(D152=3,MATCH(C152,{-40000,-9.9999999999,-6.9999999999,-2.9999999999,3,7,10,40000},1)/2-0.5,IF(D152=4,MATCH(C152,{-40000,-12.9999999999,-9.9999999999,-6.9999999999,-2.9999999999,3,7,10,13,40000},1)/2-0.5)))</f>
        <v>0</v>
      </c>
      <c r="F152" s="76">
        <f>SUMIF(Расклады!X:X,A152&amp;"+"&amp;B152,Расклады!Y:Y)+SUMIF(Расклады!X:X,B152&amp;"+"&amp;A152,Расклады!Z:Z)+SUMIF(Расклады!AA:AA,A152&amp;"+"&amp;B152,Расклады!AB:AB)+SUMIF(Расклады!AA:AA,B152&amp;"+"&amp;A152,Расклады!AC:AC)</f>
        <v>0</v>
      </c>
    </row>
    <row r="153" spans="1:6" ht="12.75">
      <c r="A153" s="62" t="str">
        <f t="shared" si="6"/>
        <v>---</v>
      </c>
      <c r="B153" s="78" t="str">
        <f t="shared" si="7"/>
        <v>---</v>
      </c>
      <c r="C153" s="45">
        <f>SUMIF(Расклады!X:X,A153&amp;"+"&amp;B153,Расклады!A:A)+SUMIF(Расклады!X:X,B153&amp;"+"&amp;A153,Расклады!K:K)+SUMIF(Расклады!AA:AA,A153&amp;"+"&amp;B153,Расклады!M:M)+SUMIF(Расклады!AA:AA,B153&amp;"+"&amp;A153,Расклады!W:W)</f>
        <v>0</v>
      </c>
      <c r="D153" s="74">
        <f>COUNTIF(Расклады!X:AA,A153&amp;"+"&amp;B153)+COUNTIF(Расклады!X:AA,B153&amp;"+"&amp;A153)</f>
        <v>0</v>
      </c>
      <c r="E153" s="77" t="b">
        <f>IF(D153=2,MATCH(C153,{-40000,-6.9999999999,-2.9999999999,3,7,40000},1)/2-0.5,IF(D153=3,MATCH(C153,{-40000,-9.9999999999,-6.9999999999,-2.9999999999,3,7,10,40000},1)/2-0.5,IF(D153=4,MATCH(C153,{-40000,-12.9999999999,-9.9999999999,-6.9999999999,-2.9999999999,3,7,10,13,40000},1)/2-0.5)))</f>
        <v>0</v>
      </c>
      <c r="F153" s="76">
        <f>SUMIF(Расклады!X:X,A153&amp;"+"&amp;B153,Расклады!Y:Y)+SUMIF(Расклады!X:X,B153&amp;"+"&amp;A153,Расклады!Z:Z)+SUMIF(Расклады!AA:AA,A153&amp;"+"&amp;B153,Расклады!AB:AB)+SUMIF(Расклады!AA:AA,B153&amp;"+"&amp;A153,Расклады!AC:AC)</f>
        <v>0</v>
      </c>
    </row>
    <row r="154" spans="1:6" ht="12.75">
      <c r="A154" s="62" t="str">
        <f t="shared" si="6"/>
        <v>---</v>
      </c>
      <c r="B154" s="78" t="str">
        <f t="shared" si="7"/>
        <v>---</v>
      </c>
      <c r="C154" s="45">
        <f>SUMIF(Расклады!X:X,A154&amp;"+"&amp;B154,Расклады!A:A)+SUMIF(Расклады!X:X,B154&amp;"+"&amp;A154,Расклады!K:K)+SUMIF(Расклады!AA:AA,A154&amp;"+"&amp;B154,Расклады!M:M)+SUMIF(Расклады!AA:AA,B154&amp;"+"&amp;A154,Расклады!W:W)</f>
        <v>0</v>
      </c>
      <c r="D154" s="74">
        <f>COUNTIF(Расклады!X:AA,A154&amp;"+"&amp;B154)+COUNTIF(Расклады!X:AA,B154&amp;"+"&amp;A154)</f>
        <v>0</v>
      </c>
      <c r="E154" s="77" t="b">
        <f>IF(D154=2,MATCH(C154,{-40000,-6.9999999999,-2.9999999999,3,7,40000},1)/2-0.5,IF(D154=3,MATCH(C154,{-40000,-9.9999999999,-6.9999999999,-2.9999999999,3,7,10,40000},1)/2-0.5,IF(D154=4,MATCH(C154,{-40000,-12.9999999999,-9.9999999999,-6.9999999999,-2.9999999999,3,7,10,13,40000},1)/2-0.5)))</f>
        <v>0</v>
      </c>
      <c r="F154" s="76">
        <f>SUMIF(Расклады!X:X,A154&amp;"+"&amp;B154,Расклады!Y:Y)+SUMIF(Расклады!X:X,B154&amp;"+"&amp;A154,Расклады!Z:Z)+SUMIF(Расклады!AA:AA,A154&amp;"+"&amp;B154,Расклады!AB:AB)+SUMIF(Расклады!AA:AA,B154&amp;"+"&amp;A154,Расклады!AC:AC)</f>
        <v>0</v>
      </c>
    </row>
    <row r="155" spans="1:6" ht="12.75">
      <c r="A155" s="62" t="str">
        <f t="shared" si="6"/>
        <v>---</v>
      </c>
      <c r="B155" s="78" t="str">
        <f t="shared" si="7"/>
        <v>---</v>
      </c>
      <c r="C155" s="45">
        <f>SUMIF(Расклады!X:X,A155&amp;"+"&amp;B155,Расклады!A:A)+SUMIF(Расклады!X:X,B155&amp;"+"&amp;A155,Расклады!K:K)+SUMIF(Расклады!AA:AA,A155&amp;"+"&amp;B155,Расклады!M:M)+SUMIF(Расклады!AA:AA,B155&amp;"+"&amp;A155,Расклады!W:W)</f>
        <v>0</v>
      </c>
      <c r="D155" s="74">
        <f>COUNTIF(Расклады!X:AA,A155&amp;"+"&amp;B155)+COUNTIF(Расклады!X:AA,B155&amp;"+"&amp;A155)</f>
        <v>0</v>
      </c>
      <c r="E155" s="77" t="b">
        <f>IF(D155=2,MATCH(C155,{-40000,-6.9999999999,-2.9999999999,3,7,40000},1)/2-0.5,IF(D155=3,MATCH(C155,{-40000,-9.9999999999,-6.9999999999,-2.9999999999,3,7,10,40000},1)/2-0.5,IF(D155=4,MATCH(C155,{-40000,-12.9999999999,-9.9999999999,-6.9999999999,-2.9999999999,3,7,10,13,40000},1)/2-0.5)))</f>
        <v>0</v>
      </c>
      <c r="F155" s="76">
        <f>SUMIF(Расклады!X:X,A155&amp;"+"&amp;B155,Расклады!Y:Y)+SUMIF(Расклады!X:X,B155&amp;"+"&amp;A155,Расклады!Z:Z)+SUMIF(Расклады!AA:AA,A155&amp;"+"&amp;B155,Расклады!AB:AB)+SUMIF(Расклады!AA:AA,B155&amp;"+"&amp;A155,Расклады!AC:AC)</f>
        <v>0</v>
      </c>
    </row>
    <row r="156" spans="1:6" ht="12.75">
      <c r="A156" s="62" t="str">
        <f t="shared" si="6"/>
        <v>---</v>
      </c>
      <c r="B156" s="78" t="str">
        <f t="shared" si="7"/>
        <v>---</v>
      </c>
      <c r="C156" s="45">
        <f>SUMIF(Расклады!X:X,A156&amp;"+"&amp;B156,Расклады!A:A)+SUMIF(Расклады!X:X,B156&amp;"+"&amp;A156,Расклады!K:K)+SUMIF(Расклады!AA:AA,A156&amp;"+"&amp;B156,Расклады!M:M)+SUMIF(Расклады!AA:AA,B156&amp;"+"&amp;A156,Расклады!W:W)</f>
        <v>0</v>
      </c>
      <c r="D156" s="74">
        <f>COUNTIF(Расклады!X:AA,A156&amp;"+"&amp;B156)+COUNTIF(Расклады!X:AA,B156&amp;"+"&amp;A156)</f>
        <v>0</v>
      </c>
      <c r="E156" s="77" t="b">
        <f>IF(D156=2,MATCH(C156,{-40000,-6.9999999999,-2.9999999999,3,7,40000},1)/2-0.5,IF(D156=3,MATCH(C156,{-40000,-9.9999999999,-6.9999999999,-2.9999999999,3,7,10,40000},1)/2-0.5,IF(D156=4,MATCH(C156,{-40000,-12.9999999999,-9.9999999999,-6.9999999999,-2.9999999999,3,7,10,13,40000},1)/2-0.5)))</f>
        <v>0</v>
      </c>
      <c r="F156" s="76">
        <f>SUMIF(Расклады!X:X,A156&amp;"+"&amp;B156,Расклады!Y:Y)+SUMIF(Расклады!X:X,B156&amp;"+"&amp;A156,Расклады!Z:Z)+SUMIF(Расклады!AA:AA,A156&amp;"+"&amp;B156,Расклады!AB:AB)+SUMIF(Расклады!AA:AA,B156&amp;"+"&amp;A156,Расклады!AC:AC)</f>
        <v>0</v>
      </c>
    </row>
    <row r="157" spans="1:6" ht="12.75">
      <c r="A157" s="62" t="str">
        <f t="shared" si="6"/>
        <v>---</v>
      </c>
      <c r="B157" s="78" t="str">
        <f t="shared" si="7"/>
        <v>---</v>
      </c>
      <c r="C157" s="45">
        <f>SUMIF(Расклады!X:X,A157&amp;"+"&amp;B157,Расклады!A:A)+SUMIF(Расклады!X:X,B157&amp;"+"&amp;A157,Расклады!K:K)+SUMIF(Расклады!AA:AA,A157&amp;"+"&amp;B157,Расклады!M:M)+SUMIF(Расклады!AA:AA,B157&amp;"+"&amp;A157,Расклады!W:W)</f>
        <v>0</v>
      </c>
      <c r="D157" s="74">
        <f>COUNTIF(Расклады!X:AA,A157&amp;"+"&amp;B157)+COUNTIF(Расклады!X:AA,B157&amp;"+"&amp;A157)</f>
        <v>0</v>
      </c>
      <c r="E157" s="77" t="b">
        <f>IF(D157=2,MATCH(C157,{-40000,-6.9999999999,-2.9999999999,3,7,40000},1)/2-0.5,IF(D157=3,MATCH(C157,{-40000,-9.9999999999,-6.9999999999,-2.9999999999,3,7,10,40000},1)/2-0.5,IF(D157=4,MATCH(C157,{-40000,-12.9999999999,-9.9999999999,-6.9999999999,-2.9999999999,3,7,10,13,40000},1)/2-0.5)))</f>
        <v>0</v>
      </c>
      <c r="F157" s="76">
        <f>SUMIF(Расклады!X:X,A157&amp;"+"&amp;B157,Расклады!Y:Y)+SUMIF(Расклады!X:X,B157&amp;"+"&amp;A157,Расклады!Z:Z)+SUMIF(Расклады!AA:AA,A157&amp;"+"&amp;B157,Расклады!AB:AB)+SUMIF(Расклады!AA:AA,B157&amp;"+"&amp;A157,Расклады!AC:AC)</f>
        <v>0</v>
      </c>
    </row>
    <row r="158" spans="1:6" ht="12.75">
      <c r="A158" s="62" t="str">
        <f t="shared" si="6"/>
        <v>---</v>
      </c>
      <c r="B158" s="78" t="str">
        <f t="shared" si="7"/>
        <v>---</v>
      </c>
      <c r="C158" s="45">
        <f>SUMIF(Расклады!X:X,A158&amp;"+"&amp;B158,Расклады!A:A)+SUMIF(Расклады!X:X,B158&amp;"+"&amp;A158,Расклады!K:K)+SUMIF(Расклады!AA:AA,A158&amp;"+"&amp;B158,Расклады!M:M)+SUMIF(Расклады!AA:AA,B158&amp;"+"&amp;A158,Расклады!W:W)</f>
        <v>0</v>
      </c>
      <c r="D158" s="74">
        <f>COUNTIF(Расклады!X:AA,A158&amp;"+"&amp;B158)+COUNTIF(Расклады!X:AA,B158&amp;"+"&amp;A158)</f>
        <v>0</v>
      </c>
      <c r="E158" s="77" t="b">
        <f>IF(D158=2,MATCH(C158,{-40000,-6.9999999999,-2.9999999999,3,7,40000},1)/2-0.5,IF(D158=3,MATCH(C158,{-40000,-9.9999999999,-6.9999999999,-2.9999999999,3,7,10,40000},1)/2-0.5,IF(D158=4,MATCH(C158,{-40000,-12.9999999999,-9.9999999999,-6.9999999999,-2.9999999999,3,7,10,13,40000},1)/2-0.5)))</f>
        <v>0</v>
      </c>
      <c r="F158" s="76">
        <f>SUMIF(Расклады!X:X,A158&amp;"+"&amp;B158,Расклады!Y:Y)+SUMIF(Расклады!X:X,B158&amp;"+"&amp;A158,Расклады!Z:Z)+SUMIF(Расклады!AA:AA,A158&amp;"+"&amp;B158,Расклады!AB:AB)+SUMIF(Расклады!AA:AA,B158&amp;"+"&amp;A158,Расклады!AC:AC)</f>
        <v>0</v>
      </c>
    </row>
    <row r="159" spans="1:6" ht="12.75">
      <c r="A159" s="62" t="str">
        <f t="shared" si="6"/>
        <v>---</v>
      </c>
      <c r="B159" s="78" t="str">
        <f t="shared" si="7"/>
        <v>---</v>
      </c>
      <c r="C159" s="45">
        <f>SUMIF(Расклады!X:X,A159&amp;"+"&amp;B159,Расклады!A:A)+SUMIF(Расклады!X:X,B159&amp;"+"&amp;A159,Расклады!K:K)+SUMIF(Расклады!AA:AA,A159&amp;"+"&amp;B159,Расклады!M:M)+SUMIF(Расклады!AA:AA,B159&amp;"+"&amp;A159,Расклады!W:W)</f>
        <v>0</v>
      </c>
      <c r="D159" s="74">
        <f>COUNTIF(Расклады!X:AA,A159&amp;"+"&amp;B159)+COUNTIF(Расклады!X:AA,B159&amp;"+"&amp;A159)</f>
        <v>0</v>
      </c>
      <c r="E159" s="77" t="b">
        <f>IF(D159=2,MATCH(C159,{-40000,-6.9999999999,-2.9999999999,3,7,40000},1)/2-0.5,IF(D159=3,MATCH(C159,{-40000,-9.9999999999,-6.9999999999,-2.9999999999,3,7,10,40000},1)/2-0.5,IF(D159=4,MATCH(C159,{-40000,-12.9999999999,-9.9999999999,-6.9999999999,-2.9999999999,3,7,10,13,40000},1)/2-0.5)))</f>
        <v>0</v>
      </c>
      <c r="F159" s="76">
        <f>SUMIF(Расклады!X:X,A159&amp;"+"&amp;B159,Расклады!Y:Y)+SUMIF(Расклады!X:X,B159&amp;"+"&amp;A159,Расклады!Z:Z)+SUMIF(Расклады!AA:AA,A159&amp;"+"&amp;B159,Расклады!AB:AB)+SUMIF(Расклады!AA:AA,B159&amp;"+"&amp;A159,Расклады!AC:AC)</f>
        <v>0</v>
      </c>
    </row>
    <row r="160" spans="1:6" ht="12.75">
      <c r="A160" s="62" t="str">
        <f t="shared" si="6"/>
        <v>---</v>
      </c>
      <c r="B160" s="78" t="str">
        <f t="shared" si="7"/>
        <v>---</v>
      </c>
      <c r="C160" s="45">
        <f>SUMIF(Расклады!X:X,A160&amp;"+"&amp;B160,Расклады!A:A)+SUMIF(Расклады!X:X,B160&amp;"+"&amp;A160,Расклады!K:K)+SUMIF(Расклады!AA:AA,A160&amp;"+"&amp;B160,Расклады!M:M)+SUMIF(Расклады!AA:AA,B160&amp;"+"&amp;A160,Расклады!W:W)</f>
        <v>0</v>
      </c>
      <c r="D160" s="74">
        <f>COUNTIF(Расклады!X:AA,A160&amp;"+"&amp;B160)+COUNTIF(Расклады!X:AA,B160&amp;"+"&amp;A160)</f>
        <v>0</v>
      </c>
      <c r="E160" s="77" t="b">
        <f>IF(D160=2,MATCH(C160,{-40000,-6.9999999999,-2.9999999999,3,7,40000},1)/2-0.5,IF(D160=3,MATCH(C160,{-40000,-9.9999999999,-6.9999999999,-2.9999999999,3,7,10,40000},1)/2-0.5,IF(D160=4,MATCH(C160,{-40000,-12.9999999999,-9.9999999999,-6.9999999999,-2.9999999999,3,7,10,13,40000},1)/2-0.5)))</f>
        <v>0</v>
      </c>
      <c r="F160" s="76">
        <f>SUMIF(Расклады!X:X,A160&amp;"+"&amp;B160,Расклады!Y:Y)+SUMIF(Расклады!X:X,B160&amp;"+"&amp;A160,Расклады!Z:Z)+SUMIF(Расклады!AA:AA,A160&amp;"+"&amp;B160,Расклады!AB:AB)+SUMIF(Расклады!AA:AA,B160&amp;"+"&amp;A160,Расклады!AC:AC)</f>
        <v>0</v>
      </c>
    </row>
    <row r="161" spans="1:6" ht="12.75">
      <c r="A161" s="62" t="str">
        <f t="shared" si="6"/>
        <v>---</v>
      </c>
      <c r="B161" s="78" t="str">
        <f t="shared" si="7"/>
        <v>---</v>
      </c>
      <c r="C161" s="45">
        <f>SUMIF(Расклады!X:X,A161&amp;"+"&amp;B161,Расклады!A:A)+SUMIF(Расклады!X:X,B161&amp;"+"&amp;A161,Расклады!K:K)+SUMIF(Расклады!AA:AA,A161&amp;"+"&amp;B161,Расклады!M:M)+SUMIF(Расклады!AA:AA,B161&amp;"+"&amp;A161,Расклады!W:W)</f>
        <v>0</v>
      </c>
      <c r="D161" s="74">
        <f>COUNTIF(Расклады!X:AA,A161&amp;"+"&amp;B161)+COUNTIF(Расклады!X:AA,B161&amp;"+"&amp;A161)</f>
        <v>0</v>
      </c>
      <c r="E161" s="77" t="b">
        <f>IF(D161=2,MATCH(C161,{-40000,-6.9999999999,-2.9999999999,3,7,40000},1)/2-0.5,IF(D161=3,MATCH(C161,{-40000,-9.9999999999,-6.9999999999,-2.9999999999,3,7,10,40000},1)/2-0.5,IF(D161=4,MATCH(C161,{-40000,-12.9999999999,-9.9999999999,-6.9999999999,-2.9999999999,3,7,10,13,40000},1)/2-0.5)))</f>
        <v>0</v>
      </c>
      <c r="F161" s="76">
        <f>SUMIF(Расклады!X:X,A161&amp;"+"&amp;B161,Расклады!Y:Y)+SUMIF(Расклады!X:X,B161&amp;"+"&amp;A161,Расклады!Z:Z)+SUMIF(Расклады!AA:AA,A161&amp;"+"&amp;B161,Расклады!AB:AB)+SUMIF(Расклады!AA:AA,B161&amp;"+"&amp;A161,Расклады!AC:AC)</f>
        <v>0</v>
      </c>
    </row>
    <row r="162" spans="1:6" ht="12.75">
      <c r="A162" s="62" t="str">
        <f t="shared" si="6"/>
        <v>---</v>
      </c>
      <c r="B162" s="78" t="str">
        <f t="shared" si="7"/>
        <v>---</v>
      </c>
      <c r="C162" s="45">
        <f>SUMIF(Расклады!X:X,A162&amp;"+"&amp;B162,Расклады!A:A)+SUMIF(Расклады!X:X,B162&amp;"+"&amp;A162,Расклады!K:K)+SUMIF(Расклады!AA:AA,A162&amp;"+"&amp;B162,Расклады!M:M)+SUMIF(Расклады!AA:AA,B162&amp;"+"&amp;A162,Расклады!W:W)</f>
        <v>0</v>
      </c>
      <c r="D162" s="74">
        <f>COUNTIF(Расклады!X:AA,A162&amp;"+"&amp;B162)+COUNTIF(Расклады!X:AA,B162&amp;"+"&amp;A162)</f>
        <v>0</v>
      </c>
      <c r="E162" s="77" t="b">
        <f>IF(D162=2,MATCH(C162,{-40000,-6.9999999999,-2.9999999999,3,7,40000},1)/2-0.5,IF(D162=3,MATCH(C162,{-40000,-9.9999999999,-6.9999999999,-2.9999999999,3,7,10,40000},1)/2-0.5,IF(D162=4,MATCH(C162,{-40000,-12.9999999999,-9.9999999999,-6.9999999999,-2.9999999999,3,7,10,13,40000},1)/2-0.5)))</f>
        <v>0</v>
      </c>
      <c r="F162" s="76">
        <f>SUMIF(Расклады!X:X,A162&amp;"+"&amp;B162,Расклады!Y:Y)+SUMIF(Расклады!X:X,B162&amp;"+"&amp;A162,Расклады!Z:Z)+SUMIF(Расклады!AA:AA,A162&amp;"+"&amp;B162,Расклады!AB:AB)+SUMIF(Расклады!AA:AA,B162&amp;"+"&amp;A162,Расклады!AC:AC)</f>
        <v>0</v>
      </c>
    </row>
    <row r="163" spans="1:6" ht="12.75">
      <c r="A163" s="62" t="str">
        <f t="shared" si="6"/>
        <v>---</v>
      </c>
      <c r="B163" s="78" t="str">
        <f t="shared" si="7"/>
        <v>---</v>
      </c>
      <c r="C163" s="45">
        <f>SUMIF(Расклады!X:X,A163&amp;"+"&amp;B163,Расклады!A:A)+SUMIF(Расклады!X:X,B163&amp;"+"&amp;A163,Расклады!K:K)+SUMIF(Расклады!AA:AA,A163&amp;"+"&amp;B163,Расклады!M:M)+SUMIF(Расклады!AA:AA,B163&amp;"+"&amp;A163,Расклады!W:W)</f>
        <v>0</v>
      </c>
      <c r="D163" s="74">
        <f>COUNTIF(Расклады!X:AA,A163&amp;"+"&amp;B163)+COUNTIF(Расклады!X:AA,B163&amp;"+"&amp;A163)</f>
        <v>0</v>
      </c>
      <c r="E163" s="77" t="b">
        <f>IF(D163=2,MATCH(C163,{-40000,-6.9999999999,-2.9999999999,3,7,40000},1)/2-0.5,IF(D163=3,MATCH(C163,{-40000,-9.9999999999,-6.9999999999,-2.9999999999,3,7,10,40000},1)/2-0.5,IF(D163=4,MATCH(C163,{-40000,-12.9999999999,-9.9999999999,-6.9999999999,-2.9999999999,3,7,10,13,40000},1)/2-0.5)))</f>
        <v>0</v>
      </c>
      <c r="F163" s="76">
        <f>SUMIF(Расклады!X:X,A163&amp;"+"&amp;B163,Расклады!Y:Y)+SUMIF(Расклады!X:X,B163&amp;"+"&amp;A163,Расклады!Z:Z)+SUMIF(Расклады!AA:AA,A163&amp;"+"&amp;B163,Расклады!AB:AB)+SUMIF(Расклады!AA:AA,B163&amp;"+"&amp;A163,Расклады!AC:AC)</f>
        <v>0</v>
      </c>
    </row>
    <row r="164" spans="1:6" ht="12.75">
      <c r="A164" s="62" t="str">
        <f t="shared" si="6"/>
        <v>---</v>
      </c>
      <c r="B164" s="78" t="str">
        <f t="shared" si="7"/>
        <v>---</v>
      </c>
      <c r="C164" s="45">
        <f>SUMIF(Расклады!X:X,A164&amp;"+"&amp;B164,Расклады!A:A)+SUMIF(Расклады!X:X,B164&amp;"+"&amp;A164,Расклады!K:K)+SUMIF(Расклады!AA:AA,A164&amp;"+"&amp;B164,Расклады!M:M)+SUMIF(Расклады!AA:AA,B164&amp;"+"&amp;A164,Расклады!W:W)</f>
        <v>0</v>
      </c>
      <c r="D164" s="74">
        <f>COUNTIF(Расклады!X:AA,A164&amp;"+"&amp;B164)+COUNTIF(Расклады!X:AA,B164&amp;"+"&amp;A164)</f>
        <v>0</v>
      </c>
      <c r="E164" s="77" t="b">
        <f>IF(D164=2,MATCH(C164,{-40000,-6.9999999999,-2.9999999999,3,7,40000},1)/2-0.5,IF(D164=3,MATCH(C164,{-40000,-9.9999999999,-6.9999999999,-2.9999999999,3,7,10,40000},1)/2-0.5,IF(D164=4,MATCH(C164,{-40000,-12.9999999999,-9.9999999999,-6.9999999999,-2.9999999999,3,7,10,13,40000},1)/2-0.5)))</f>
        <v>0</v>
      </c>
      <c r="F164" s="76">
        <f>SUMIF(Расклады!X:X,A164&amp;"+"&amp;B164,Расклады!Y:Y)+SUMIF(Расклады!X:X,B164&amp;"+"&amp;A164,Расклады!Z:Z)+SUMIF(Расклады!AA:AA,A164&amp;"+"&amp;B164,Расклады!AB:AB)+SUMIF(Расклады!AA:AA,B164&amp;"+"&amp;A164,Расклады!AC:AC)</f>
        <v>0</v>
      </c>
    </row>
    <row r="165" spans="1:6" ht="12.75">
      <c r="A165" s="62" t="str">
        <f t="shared" si="6"/>
        <v>---</v>
      </c>
      <c r="B165" s="78" t="str">
        <f t="shared" si="7"/>
        <v>---</v>
      </c>
      <c r="C165" s="45">
        <f>SUMIF(Расклады!X:X,A165&amp;"+"&amp;B165,Расклады!A:A)+SUMIF(Расклады!X:X,B165&amp;"+"&amp;A165,Расклады!K:K)+SUMIF(Расклады!AA:AA,A165&amp;"+"&amp;B165,Расклады!M:M)+SUMIF(Расклады!AA:AA,B165&amp;"+"&amp;A165,Расклады!W:W)</f>
        <v>0</v>
      </c>
      <c r="D165" s="74">
        <f>COUNTIF(Расклады!X:AA,A165&amp;"+"&amp;B165)+COUNTIF(Расклады!X:AA,B165&amp;"+"&amp;A165)</f>
        <v>0</v>
      </c>
      <c r="E165" s="77" t="b">
        <f>IF(D165=2,MATCH(C165,{-40000,-6.9999999999,-2.9999999999,3,7,40000},1)/2-0.5,IF(D165=3,MATCH(C165,{-40000,-9.9999999999,-6.9999999999,-2.9999999999,3,7,10,40000},1)/2-0.5,IF(D165=4,MATCH(C165,{-40000,-12.9999999999,-9.9999999999,-6.9999999999,-2.9999999999,3,7,10,13,40000},1)/2-0.5)))</f>
        <v>0</v>
      </c>
      <c r="F165" s="76">
        <f>SUMIF(Расклады!X:X,A165&amp;"+"&amp;B165,Расклады!Y:Y)+SUMIF(Расклады!X:X,B165&amp;"+"&amp;A165,Расклады!Z:Z)+SUMIF(Расклады!AA:AA,A165&amp;"+"&amp;B165,Расклады!AB:AB)+SUMIF(Расклады!AA:AA,B165&amp;"+"&amp;A165,Расклады!AC:AC)</f>
        <v>0</v>
      </c>
    </row>
    <row r="166" spans="1:6" ht="12.75">
      <c r="A166" s="62" t="str">
        <f t="shared" si="6"/>
        <v>---</v>
      </c>
      <c r="B166" s="78" t="str">
        <f t="shared" si="7"/>
        <v>---</v>
      </c>
      <c r="C166" s="45">
        <f>SUMIF(Расклады!X:X,A166&amp;"+"&amp;B166,Расклады!A:A)+SUMIF(Расклады!X:X,B166&amp;"+"&amp;A166,Расклады!K:K)+SUMIF(Расклады!AA:AA,A166&amp;"+"&amp;B166,Расклады!M:M)+SUMIF(Расклады!AA:AA,B166&amp;"+"&amp;A166,Расклады!W:W)</f>
        <v>0</v>
      </c>
      <c r="D166" s="74">
        <f>COUNTIF(Расклады!X:AA,A166&amp;"+"&amp;B166)+COUNTIF(Расклады!X:AA,B166&amp;"+"&amp;A166)</f>
        <v>0</v>
      </c>
      <c r="E166" s="77" t="b">
        <f>IF(D166=2,MATCH(C166,{-40000,-6.9999999999,-2.9999999999,3,7,40000},1)/2-0.5,IF(D166=3,MATCH(C166,{-40000,-9.9999999999,-6.9999999999,-2.9999999999,3,7,10,40000},1)/2-0.5,IF(D166=4,MATCH(C166,{-40000,-12.9999999999,-9.9999999999,-6.9999999999,-2.9999999999,3,7,10,13,40000},1)/2-0.5)))</f>
        <v>0</v>
      </c>
      <c r="F166" s="76">
        <f>SUMIF(Расклады!X:X,A166&amp;"+"&amp;B166,Расклады!Y:Y)+SUMIF(Расклады!X:X,B166&amp;"+"&amp;A166,Расклады!Z:Z)+SUMIF(Расклады!AA:AA,A166&amp;"+"&amp;B166,Расклады!AB:AB)+SUMIF(Расклады!AA:AA,B166&amp;"+"&amp;A166,Расклады!AC:AC)</f>
        <v>0</v>
      </c>
    </row>
    <row r="167" spans="1:6" ht="12.75">
      <c r="A167" s="62" t="str">
        <f t="shared" si="6"/>
        <v>---</v>
      </c>
      <c r="B167" s="78" t="str">
        <f t="shared" si="7"/>
        <v>---</v>
      </c>
      <c r="C167" s="45">
        <f>SUMIF(Расклады!X:X,A167&amp;"+"&amp;B167,Расклады!A:A)+SUMIF(Расклады!X:X,B167&amp;"+"&amp;A167,Расклады!K:K)+SUMIF(Расклады!AA:AA,A167&amp;"+"&amp;B167,Расклады!M:M)+SUMIF(Расклады!AA:AA,B167&amp;"+"&amp;A167,Расклады!W:W)</f>
        <v>0</v>
      </c>
      <c r="D167" s="74">
        <f>COUNTIF(Расклады!X:AA,A167&amp;"+"&amp;B167)+COUNTIF(Расклады!X:AA,B167&amp;"+"&amp;A167)</f>
        <v>0</v>
      </c>
      <c r="E167" s="77" t="b">
        <f>IF(D167=2,MATCH(C167,{-40000,-6.9999999999,-2.9999999999,3,7,40000},1)/2-0.5,IF(D167=3,MATCH(C167,{-40000,-9.9999999999,-6.9999999999,-2.9999999999,3,7,10,40000},1)/2-0.5,IF(D167=4,MATCH(C167,{-40000,-12.9999999999,-9.9999999999,-6.9999999999,-2.9999999999,3,7,10,13,40000},1)/2-0.5)))</f>
        <v>0</v>
      </c>
      <c r="F167" s="76">
        <f>SUMIF(Расклады!X:X,A167&amp;"+"&amp;B167,Расклады!Y:Y)+SUMIF(Расклады!X:X,B167&amp;"+"&amp;A167,Расклады!Z:Z)+SUMIF(Расклады!AA:AA,A167&amp;"+"&amp;B167,Расклады!AB:AB)+SUMIF(Расклады!AA:AA,B167&amp;"+"&amp;A167,Расклады!AC:AC)</f>
        <v>0</v>
      </c>
    </row>
    <row r="168" spans="1:6" ht="12.75">
      <c r="A168" s="62" t="str">
        <f t="shared" si="6"/>
        <v>---</v>
      </c>
      <c r="B168" s="78" t="str">
        <f t="shared" si="7"/>
        <v>---</v>
      </c>
      <c r="C168" s="45">
        <f>SUMIF(Расклады!X:X,A168&amp;"+"&amp;B168,Расклады!A:A)+SUMIF(Расклады!X:X,B168&amp;"+"&amp;A168,Расклады!K:K)+SUMIF(Расклады!AA:AA,A168&amp;"+"&amp;B168,Расклады!M:M)+SUMIF(Расклады!AA:AA,B168&amp;"+"&amp;A168,Расклады!W:W)</f>
        <v>0</v>
      </c>
      <c r="D168" s="74">
        <f>COUNTIF(Расклады!X:AA,A168&amp;"+"&amp;B168)+COUNTIF(Расклады!X:AA,B168&amp;"+"&amp;A168)</f>
        <v>0</v>
      </c>
      <c r="E168" s="77" t="b">
        <f>IF(D168=2,MATCH(C168,{-40000,-6.9999999999,-2.9999999999,3,7,40000},1)/2-0.5,IF(D168=3,MATCH(C168,{-40000,-9.9999999999,-6.9999999999,-2.9999999999,3,7,10,40000},1)/2-0.5,IF(D168=4,MATCH(C168,{-40000,-12.9999999999,-9.9999999999,-6.9999999999,-2.9999999999,3,7,10,13,40000},1)/2-0.5)))</f>
        <v>0</v>
      </c>
      <c r="F168" s="76">
        <f>SUMIF(Расклады!X:X,A168&amp;"+"&amp;B168,Расклады!Y:Y)+SUMIF(Расклады!X:X,B168&amp;"+"&amp;A168,Расклады!Z:Z)+SUMIF(Расклады!AA:AA,A168&amp;"+"&amp;B168,Расклады!AB:AB)+SUMIF(Расклады!AA:AA,B168&amp;"+"&amp;A168,Расклады!AC:AC)</f>
        <v>0</v>
      </c>
    </row>
    <row r="169" spans="1:6" ht="12.75">
      <c r="A169" s="62" t="str">
        <f t="shared" si="6"/>
        <v>---</v>
      </c>
      <c r="B169" s="78" t="str">
        <f t="shared" si="7"/>
        <v>---</v>
      </c>
      <c r="C169" s="45">
        <f>SUMIF(Расклады!X:X,A169&amp;"+"&amp;B169,Расклады!A:A)+SUMIF(Расклады!X:X,B169&amp;"+"&amp;A169,Расклады!K:K)+SUMIF(Расклады!AA:AA,A169&amp;"+"&amp;B169,Расклады!M:M)+SUMIF(Расклады!AA:AA,B169&amp;"+"&amp;A169,Расклады!W:W)</f>
        <v>0</v>
      </c>
      <c r="D169" s="74">
        <f>COUNTIF(Расклады!X:AA,A169&amp;"+"&amp;B169)+COUNTIF(Расклады!X:AA,B169&amp;"+"&amp;A169)</f>
        <v>0</v>
      </c>
      <c r="E169" s="77" t="b">
        <f>IF(D169=2,MATCH(C169,{-40000,-6.9999999999,-2.9999999999,3,7,40000},1)/2-0.5,IF(D169=3,MATCH(C169,{-40000,-9.9999999999,-6.9999999999,-2.9999999999,3,7,10,40000},1)/2-0.5,IF(D169=4,MATCH(C169,{-40000,-12.9999999999,-9.9999999999,-6.9999999999,-2.9999999999,3,7,10,13,40000},1)/2-0.5)))</f>
        <v>0</v>
      </c>
      <c r="F169" s="76">
        <f>SUMIF(Расклады!X:X,A169&amp;"+"&amp;B169,Расклады!Y:Y)+SUMIF(Расклады!X:X,B169&amp;"+"&amp;A169,Расклады!Z:Z)+SUMIF(Расклады!AA:AA,A169&amp;"+"&amp;B169,Расклады!AB:AB)+SUMIF(Расклады!AA:AA,B169&amp;"+"&amp;A169,Расклады!AC:AC)</f>
        <v>0</v>
      </c>
    </row>
    <row r="170" spans="1:6" ht="12.75">
      <c r="A170" s="62" t="str">
        <f t="shared" si="6"/>
        <v>---</v>
      </c>
      <c r="B170" s="78" t="str">
        <f t="shared" si="7"/>
        <v>---</v>
      </c>
      <c r="C170" s="45">
        <f>SUMIF(Расклады!X:X,A170&amp;"+"&amp;B170,Расклады!A:A)+SUMIF(Расклады!X:X,B170&amp;"+"&amp;A170,Расклады!K:K)+SUMIF(Расклады!AA:AA,A170&amp;"+"&amp;B170,Расклады!M:M)+SUMIF(Расклады!AA:AA,B170&amp;"+"&amp;A170,Расклады!W:W)</f>
        <v>0</v>
      </c>
      <c r="D170" s="74">
        <f>COUNTIF(Расклады!X:AA,A170&amp;"+"&amp;B170)+COUNTIF(Расклады!X:AA,B170&amp;"+"&amp;A170)</f>
        <v>0</v>
      </c>
      <c r="E170" s="77" t="b">
        <f>IF(D170=2,MATCH(C170,{-40000,-6.9999999999,-2.9999999999,3,7,40000},1)/2-0.5,IF(D170=3,MATCH(C170,{-40000,-9.9999999999,-6.9999999999,-2.9999999999,3,7,10,40000},1)/2-0.5,IF(D170=4,MATCH(C170,{-40000,-12.9999999999,-9.9999999999,-6.9999999999,-2.9999999999,3,7,10,13,40000},1)/2-0.5)))</f>
        <v>0</v>
      </c>
      <c r="F170" s="76">
        <f>SUMIF(Расклады!X:X,A170&amp;"+"&amp;B170,Расклады!Y:Y)+SUMIF(Расклады!X:X,B170&amp;"+"&amp;A170,Расклады!Z:Z)+SUMIF(Расклады!AA:AA,A170&amp;"+"&amp;B170,Расклады!AB:AB)+SUMIF(Расклады!AA:AA,B170&amp;"+"&amp;A170,Расклады!AC:AC)</f>
        <v>0</v>
      </c>
    </row>
    <row r="171" spans="1:6" ht="12.75">
      <c r="A171" s="62" t="str">
        <f t="shared" si="6"/>
        <v>---</v>
      </c>
      <c r="B171" s="78" t="str">
        <f t="shared" si="7"/>
        <v>---</v>
      </c>
      <c r="C171" s="45">
        <f>SUMIF(Расклады!X:X,A171&amp;"+"&amp;B171,Расклады!A:A)+SUMIF(Расклады!X:X,B171&amp;"+"&amp;A171,Расклады!K:K)+SUMIF(Расклады!AA:AA,A171&amp;"+"&amp;B171,Расклады!M:M)+SUMIF(Расклады!AA:AA,B171&amp;"+"&amp;A171,Расклады!W:W)</f>
        <v>0</v>
      </c>
      <c r="D171" s="74">
        <f>COUNTIF(Расклады!X:AA,A171&amp;"+"&amp;B171)+COUNTIF(Расклады!X:AA,B171&amp;"+"&amp;A171)</f>
        <v>0</v>
      </c>
      <c r="E171" s="77" t="b">
        <f>IF(D171=2,MATCH(C171,{-40000,-6.9999999999,-2.9999999999,3,7,40000},1)/2-0.5,IF(D171=3,MATCH(C171,{-40000,-9.9999999999,-6.9999999999,-2.9999999999,3,7,10,40000},1)/2-0.5,IF(D171=4,MATCH(C171,{-40000,-12.9999999999,-9.9999999999,-6.9999999999,-2.9999999999,3,7,10,13,40000},1)/2-0.5)))</f>
        <v>0</v>
      </c>
      <c r="F171" s="76">
        <f>SUMIF(Расклады!X:X,A171&amp;"+"&amp;B171,Расклады!Y:Y)+SUMIF(Расклады!X:X,B171&amp;"+"&amp;A171,Расклады!Z:Z)+SUMIF(Расклады!AA:AA,A171&amp;"+"&amp;B171,Расклады!AB:AB)+SUMIF(Расклады!AA:AA,B171&amp;"+"&amp;A171,Расклады!AC:AC)</f>
        <v>0</v>
      </c>
    </row>
    <row r="172" spans="1:6" ht="12.75">
      <c r="A172" s="62" t="str">
        <f t="shared" si="6"/>
        <v>---</v>
      </c>
      <c r="B172" s="78" t="str">
        <f t="shared" si="7"/>
        <v>---</v>
      </c>
      <c r="C172" s="45">
        <f>SUMIF(Расклады!X:X,A172&amp;"+"&amp;B172,Расклады!A:A)+SUMIF(Расклады!X:X,B172&amp;"+"&amp;A172,Расклады!K:K)+SUMIF(Расклады!AA:AA,A172&amp;"+"&amp;B172,Расклады!M:M)+SUMIF(Расклады!AA:AA,B172&amp;"+"&amp;A172,Расклады!W:W)</f>
        <v>0</v>
      </c>
      <c r="D172" s="74">
        <f>COUNTIF(Расклады!X:AA,A172&amp;"+"&amp;B172)+COUNTIF(Расклады!X:AA,B172&amp;"+"&amp;A172)</f>
        <v>0</v>
      </c>
      <c r="E172" s="77" t="b">
        <f>IF(D172=2,MATCH(C172,{-40000,-6.9999999999,-2.9999999999,3,7,40000},1)/2-0.5,IF(D172=3,MATCH(C172,{-40000,-9.9999999999,-6.9999999999,-2.9999999999,3,7,10,40000},1)/2-0.5,IF(D172=4,MATCH(C172,{-40000,-12.9999999999,-9.9999999999,-6.9999999999,-2.9999999999,3,7,10,13,40000},1)/2-0.5)))</f>
        <v>0</v>
      </c>
      <c r="F172" s="76">
        <f>SUMIF(Расклады!X:X,A172&amp;"+"&amp;B172,Расклады!Y:Y)+SUMIF(Расклады!X:X,B172&amp;"+"&amp;A172,Расклады!Z:Z)+SUMIF(Расклады!AA:AA,A172&amp;"+"&amp;B172,Расклады!AB:AB)+SUMIF(Расклады!AA:AA,B172&amp;"+"&amp;A172,Расклады!AC:AC)</f>
        <v>0</v>
      </c>
    </row>
    <row r="173" spans="1:6" ht="12.75">
      <c r="A173" s="62" t="str">
        <f t="shared" si="6"/>
        <v>---</v>
      </c>
      <c r="B173" s="78" t="str">
        <f t="shared" si="7"/>
        <v>---</v>
      </c>
      <c r="C173" s="45">
        <f>SUMIF(Расклады!X:X,A173&amp;"+"&amp;B173,Расклады!A:A)+SUMIF(Расклады!X:X,B173&amp;"+"&amp;A173,Расклады!K:K)+SUMIF(Расклады!AA:AA,A173&amp;"+"&amp;B173,Расклады!M:M)+SUMIF(Расклады!AA:AA,B173&amp;"+"&amp;A173,Расклады!W:W)</f>
        <v>0</v>
      </c>
      <c r="D173" s="74">
        <f>COUNTIF(Расклады!X:AA,A173&amp;"+"&amp;B173)+COUNTIF(Расклады!X:AA,B173&amp;"+"&amp;A173)</f>
        <v>0</v>
      </c>
      <c r="E173" s="77" t="b">
        <f>IF(D173=2,MATCH(C173,{-40000,-6.9999999999,-2.9999999999,3,7,40000},1)/2-0.5,IF(D173=3,MATCH(C173,{-40000,-9.9999999999,-6.9999999999,-2.9999999999,3,7,10,40000},1)/2-0.5,IF(D173=4,MATCH(C173,{-40000,-12.9999999999,-9.9999999999,-6.9999999999,-2.9999999999,3,7,10,13,40000},1)/2-0.5)))</f>
        <v>0</v>
      </c>
      <c r="F173" s="76">
        <f>SUMIF(Расклады!X:X,A173&amp;"+"&amp;B173,Расклады!Y:Y)+SUMIF(Расклады!X:X,B173&amp;"+"&amp;A173,Расклады!Z:Z)+SUMIF(Расклады!AA:AA,A173&amp;"+"&amp;B173,Расклады!AB:AB)+SUMIF(Расклады!AA:AA,B173&amp;"+"&amp;A173,Расклады!AC:AC)</f>
        <v>0</v>
      </c>
    </row>
    <row r="174" spans="1:6" ht="12.75">
      <c r="A174" s="62" t="str">
        <f t="shared" si="6"/>
        <v>---</v>
      </c>
      <c r="B174" s="78" t="str">
        <f t="shared" si="7"/>
        <v>---</v>
      </c>
      <c r="C174" s="45">
        <f>SUMIF(Расклады!X:X,A174&amp;"+"&amp;B174,Расклады!A:A)+SUMIF(Расклады!X:X,B174&amp;"+"&amp;A174,Расклады!K:K)+SUMIF(Расклады!AA:AA,A174&amp;"+"&amp;B174,Расклады!M:M)+SUMIF(Расклады!AA:AA,B174&amp;"+"&amp;A174,Расклады!W:W)</f>
        <v>0</v>
      </c>
      <c r="D174" s="74">
        <f>COUNTIF(Расклады!X:AA,A174&amp;"+"&amp;B174)+COUNTIF(Расклады!X:AA,B174&amp;"+"&amp;A174)</f>
        <v>0</v>
      </c>
      <c r="E174" s="77" t="b">
        <f>IF(D174=2,MATCH(C174,{-40000,-6.9999999999,-2.9999999999,3,7,40000},1)/2-0.5,IF(D174=3,MATCH(C174,{-40000,-9.9999999999,-6.9999999999,-2.9999999999,3,7,10,40000},1)/2-0.5,IF(D174=4,MATCH(C174,{-40000,-12.9999999999,-9.9999999999,-6.9999999999,-2.9999999999,3,7,10,13,40000},1)/2-0.5)))</f>
        <v>0</v>
      </c>
      <c r="F174" s="76">
        <f>SUMIF(Расклады!X:X,A174&amp;"+"&amp;B174,Расклады!Y:Y)+SUMIF(Расклады!X:X,B174&amp;"+"&amp;A174,Расклады!Z:Z)+SUMIF(Расклады!AA:AA,A174&amp;"+"&amp;B174,Расклады!AB:AB)+SUMIF(Расклады!AA:AA,B174&amp;"+"&amp;A174,Расклады!AC:AC)</f>
        <v>0</v>
      </c>
    </row>
    <row r="175" spans="1:6" ht="12.75">
      <c r="A175" s="62" t="str">
        <f t="shared" si="6"/>
        <v>---</v>
      </c>
      <c r="B175" s="78" t="str">
        <f t="shared" si="7"/>
        <v>---</v>
      </c>
      <c r="C175" s="45">
        <f>SUMIF(Расклады!X:X,A175&amp;"+"&amp;B175,Расклады!A:A)+SUMIF(Расклады!X:X,B175&amp;"+"&amp;A175,Расклады!K:K)+SUMIF(Расклады!AA:AA,A175&amp;"+"&amp;B175,Расклады!M:M)+SUMIF(Расклады!AA:AA,B175&amp;"+"&amp;A175,Расклады!W:W)</f>
        <v>0</v>
      </c>
      <c r="D175" s="74">
        <f>COUNTIF(Расклады!X:AA,A175&amp;"+"&amp;B175)+COUNTIF(Расклады!X:AA,B175&amp;"+"&amp;A175)</f>
        <v>0</v>
      </c>
      <c r="E175" s="77" t="b">
        <f>IF(D175=2,MATCH(C175,{-40000,-6.9999999999,-2.9999999999,3,7,40000},1)/2-0.5,IF(D175=3,MATCH(C175,{-40000,-9.9999999999,-6.9999999999,-2.9999999999,3,7,10,40000},1)/2-0.5,IF(D175=4,MATCH(C175,{-40000,-12.9999999999,-9.9999999999,-6.9999999999,-2.9999999999,3,7,10,13,40000},1)/2-0.5)))</f>
        <v>0</v>
      </c>
      <c r="F175" s="76">
        <f>SUMIF(Расклады!X:X,A175&amp;"+"&amp;B175,Расклады!Y:Y)+SUMIF(Расклады!X:X,B175&amp;"+"&amp;A175,Расклады!Z:Z)+SUMIF(Расклады!AA:AA,A175&amp;"+"&amp;B175,Расклады!AB:AB)+SUMIF(Расклады!AA:AA,B175&amp;"+"&amp;A175,Расклады!AC:AC)</f>
        <v>0</v>
      </c>
    </row>
    <row r="176" spans="1:6" ht="12.75">
      <c r="A176" s="62" t="str">
        <f t="shared" si="6"/>
        <v>---</v>
      </c>
      <c r="B176" s="78" t="str">
        <f t="shared" si="7"/>
        <v>---</v>
      </c>
      <c r="C176" s="45">
        <f>SUMIF(Расклады!X:X,A176&amp;"+"&amp;B176,Расклады!A:A)+SUMIF(Расклады!X:X,B176&amp;"+"&amp;A176,Расклады!K:K)+SUMIF(Расклады!AA:AA,A176&amp;"+"&amp;B176,Расклады!M:M)+SUMIF(Расклады!AA:AA,B176&amp;"+"&amp;A176,Расклады!W:W)</f>
        <v>0</v>
      </c>
      <c r="D176" s="74">
        <f>COUNTIF(Расклады!X:AA,A176&amp;"+"&amp;B176)+COUNTIF(Расклады!X:AA,B176&amp;"+"&amp;A176)</f>
        <v>0</v>
      </c>
      <c r="E176" s="77" t="b">
        <f>IF(D176=2,MATCH(C176,{-40000,-6.9999999999,-2.9999999999,3,7,40000},1)/2-0.5,IF(D176=3,MATCH(C176,{-40000,-9.9999999999,-6.9999999999,-2.9999999999,3,7,10,40000},1)/2-0.5,IF(D176=4,MATCH(C176,{-40000,-12.9999999999,-9.9999999999,-6.9999999999,-2.9999999999,3,7,10,13,40000},1)/2-0.5)))</f>
        <v>0</v>
      </c>
      <c r="F176" s="76">
        <f>SUMIF(Расклады!X:X,A176&amp;"+"&amp;B176,Расклады!Y:Y)+SUMIF(Расклады!X:X,B176&amp;"+"&amp;A176,Расклады!Z:Z)+SUMIF(Расклады!AA:AA,A176&amp;"+"&amp;B176,Расклады!AB:AB)+SUMIF(Расклады!AA:AA,B176&amp;"+"&amp;A176,Расклады!AC:AC)</f>
        <v>0</v>
      </c>
    </row>
    <row r="177" spans="1:6" ht="12.75">
      <c r="A177" s="62" t="str">
        <f t="shared" si="6"/>
        <v>---</v>
      </c>
      <c r="B177" s="78" t="str">
        <f t="shared" si="7"/>
        <v>---</v>
      </c>
      <c r="C177" s="45">
        <f>SUMIF(Расклады!X:X,A177&amp;"+"&amp;B177,Расклады!A:A)+SUMIF(Расклады!X:X,B177&amp;"+"&amp;A177,Расклады!K:K)+SUMIF(Расклады!AA:AA,A177&amp;"+"&amp;B177,Расклады!M:M)+SUMIF(Расклады!AA:AA,B177&amp;"+"&amp;A177,Расклады!W:W)</f>
        <v>0</v>
      </c>
      <c r="D177" s="74">
        <f>COUNTIF(Расклады!X:AA,A177&amp;"+"&amp;B177)+COUNTIF(Расклады!X:AA,B177&amp;"+"&amp;A177)</f>
        <v>0</v>
      </c>
      <c r="E177" s="77" t="b">
        <f>IF(D177=2,MATCH(C177,{-40000,-6.9999999999,-2.9999999999,3,7,40000},1)/2-0.5,IF(D177=3,MATCH(C177,{-40000,-9.9999999999,-6.9999999999,-2.9999999999,3,7,10,40000},1)/2-0.5,IF(D177=4,MATCH(C177,{-40000,-12.9999999999,-9.9999999999,-6.9999999999,-2.9999999999,3,7,10,13,40000},1)/2-0.5)))</f>
        <v>0</v>
      </c>
      <c r="F177" s="76">
        <f>SUMIF(Расклады!X:X,A177&amp;"+"&amp;B177,Расклады!Y:Y)+SUMIF(Расклады!X:X,B177&amp;"+"&amp;A177,Расклады!Z:Z)+SUMIF(Расклады!AA:AA,A177&amp;"+"&amp;B177,Расклады!AB:AB)+SUMIF(Расклады!AA:AA,B177&amp;"+"&amp;A177,Расклады!AC:AC)</f>
        <v>0</v>
      </c>
    </row>
    <row r="178" spans="1:6" ht="12.75">
      <c r="A178" s="62" t="str">
        <f t="shared" si="6"/>
        <v>---</v>
      </c>
      <c r="B178" s="78" t="str">
        <f t="shared" si="7"/>
        <v>---</v>
      </c>
      <c r="C178" s="45">
        <f>SUMIF(Расклады!X:X,A178&amp;"+"&amp;B178,Расклады!A:A)+SUMIF(Расклады!X:X,B178&amp;"+"&amp;A178,Расклады!K:K)+SUMIF(Расклады!AA:AA,A178&amp;"+"&amp;B178,Расклады!M:M)+SUMIF(Расклады!AA:AA,B178&amp;"+"&amp;A178,Расклады!W:W)</f>
        <v>0</v>
      </c>
      <c r="D178" s="74">
        <f>COUNTIF(Расклады!X:AA,A178&amp;"+"&amp;B178)+COUNTIF(Расклады!X:AA,B178&amp;"+"&amp;A178)</f>
        <v>0</v>
      </c>
      <c r="E178" s="77" t="b">
        <f>IF(D178=2,MATCH(C178,{-40000,-6.9999999999,-2.9999999999,3,7,40000},1)/2-0.5,IF(D178=3,MATCH(C178,{-40000,-9.9999999999,-6.9999999999,-2.9999999999,3,7,10,40000},1)/2-0.5,IF(D178=4,MATCH(C178,{-40000,-12.9999999999,-9.9999999999,-6.9999999999,-2.9999999999,3,7,10,13,40000},1)/2-0.5)))</f>
        <v>0</v>
      </c>
      <c r="F178" s="76">
        <f>SUMIF(Расклады!X:X,A178&amp;"+"&amp;B178,Расклады!Y:Y)+SUMIF(Расклады!X:X,B178&amp;"+"&amp;A178,Расклады!Z:Z)+SUMIF(Расклады!AA:AA,A178&amp;"+"&amp;B178,Расклады!AB:AB)+SUMIF(Расклады!AA:AA,B178&amp;"+"&amp;A178,Расклады!AC:AC)</f>
        <v>0</v>
      </c>
    </row>
    <row r="179" spans="1:6" ht="12.75">
      <c r="A179" s="62" t="str">
        <f t="shared" si="6"/>
        <v>---</v>
      </c>
      <c r="B179" s="78" t="str">
        <f t="shared" si="7"/>
        <v>---</v>
      </c>
      <c r="C179" s="45">
        <f>SUMIF(Расклады!X:X,A179&amp;"+"&amp;B179,Расклады!A:A)+SUMIF(Расклады!X:X,B179&amp;"+"&amp;A179,Расклады!K:K)+SUMIF(Расклады!AA:AA,A179&amp;"+"&amp;B179,Расклады!M:M)+SUMIF(Расклады!AA:AA,B179&amp;"+"&amp;A179,Расклады!W:W)</f>
        <v>0</v>
      </c>
      <c r="D179" s="74">
        <f>COUNTIF(Расклады!X:AA,A179&amp;"+"&amp;B179)+COUNTIF(Расклады!X:AA,B179&amp;"+"&amp;A179)</f>
        <v>0</v>
      </c>
      <c r="E179" s="77" t="b">
        <f>IF(D179=2,MATCH(C179,{-40000,-6.9999999999,-2.9999999999,3,7,40000},1)/2-0.5,IF(D179=3,MATCH(C179,{-40000,-9.9999999999,-6.9999999999,-2.9999999999,3,7,10,40000},1)/2-0.5,IF(D179=4,MATCH(C179,{-40000,-12.9999999999,-9.9999999999,-6.9999999999,-2.9999999999,3,7,10,13,40000},1)/2-0.5)))</f>
        <v>0</v>
      </c>
      <c r="F179" s="76">
        <f>SUMIF(Расклады!X:X,A179&amp;"+"&amp;B179,Расклады!Y:Y)+SUMIF(Расклады!X:X,B179&amp;"+"&amp;A179,Расклады!Z:Z)+SUMIF(Расклады!AA:AA,A179&amp;"+"&amp;B179,Расклады!AB:AB)+SUMIF(Расклады!AA:AA,B179&amp;"+"&amp;A179,Расклады!AC:AC)</f>
        <v>0</v>
      </c>
    </row>
    <row r="180" spans="1:6" ht="12.75">
      <c r="A180" s="62" t="str">
        <f t="shared" si="6"/>
        <v>---</v>
      </c>
      <c r="B180" s="78" t="str">
        <f t="shared" si="7"/>
        <v>---</v>
      </c>
      <c r="C180" s="45">
        <f>SUMIF(Расклады!X:X,A180&amp;"+"&amp;B180,Расклады!A:A)+SUMIF(Расклады!X:X,B180&amp;"+"&amp;A180,Расклады!K:K)+SUMIF(Расклады!AA:AA,A180&amp;"+"&amp;B180,Расклады!M:M)+SUMIF(Расклады!AA:AA,B180&amp;"+"&amp;A180,Расклады!W:W)</f>
        <v>0</v>
      </c>
      <c r="D180" s="74">
        <f>COUNTIF(Расклады!X:AA,A180&amp;"+"&amp;B180)+COUNTIF(Расклады!X:AA,B180&amp;"+"&amp;A180)</f>
        <v>0</v>
      </c>
      <c r="E180" s="77" t="b">
        <f>IF(D180=2,MATCH(C180,{-40000,-6.9999999999,-2.9999999999,3,7,40000},1)/2-0.5,IF(D180=3,MATCH(C180,{-40000,-9.9999999999,-6.9999999999,-2.9999999999,3,7,10,40000},1)/2-0.5,IF(D180=4,MATCH(C180,{-40000,-12.9999999999,-9.9999999999,-6.9999999999,-2.9999999999,3,7,10,13,40000},1)/2-0.5)))</f>
        <v>0</v>
      </c>
      <c r="F180" s="76">
        <f>SUMIF(Расклады!X:X,A180&amp;"+"&amp;B180,Расклады!Y:Y)+SUMIF(Расклады!X:X,B180&amp;"+"&amp;A180,Расклады!Z:Z)+SUMIF(Расклады!AA:AA,A180&amp;"+"&amp;B180,Расклады!AB:AB)+SUMIF(Расклады!AA:AA,B180&amp;"+"&amp;A180,Расклады!AC:AC)</f>
        <v>0</v>
      </c>
    </row>
    <row r="181" spans="1:6" ht="12.75">
      <c r="A181" s="62" t="str">
        <f t="shared" si="6"/>
        <v>---</v>
      </c>
      <c r="B181" s="78" t="str">
        <f t="shared" si="7"/>
        <v>---</v>
      </c>
      <c r="C181" s="45">
        <f>SUMIF(Расклады!X:X,A181&amp;"+"&amp;B181,Расклады!A:A)+SUMIF(Расклады!X:X,B181&amp;"+"&amp;A181,Расклады!K:K)+SUMIF(Расклады!AA:AA,A181&amp;"+"&amp;B181,Расклады!M:M)+SUMIF(Расклады!AA:AA,B181&amp;"+"&amp;A181,Расклады!W:W)</f>
        <v>0</v>
      </c>
      <c r="D181" s="74">
        <f>COUNTIF(Расклады!X:AA,A181&amp;"+"&amp;B181)+COUNTIF(Расклады!X:AA,B181&amp;"+"&amp;A181)</f>
        <v>0</v>
      </c>
      <c r="E181" s="77" t="b">
        <f>IF(D181=2,MATCH(C181,{-40000,-6.9999999999,-2.9999999999,3,7,40000},1)/2-0.5,IF(D181=3,MATCH(C181,{-40000,-9.9999999999,-6.9999999999,-2.9999999999,3,7,10,40000},1)/2-0.5,IF(D181=4,MATCH(C181,{-40000,-12.9999999999,-9.9999999999,-6.9999999999,-2.9999999999,3,7,10,13,40000},1)/2-0.5)))</f>
        <v>0</v>
      </c>
      <c r="F181" s="76">
        <f>SUMIF(Расклады!X:X,A181&amp;"+"&amp;B181,Расклады!Y:Y)+SUMIF(Расклады!X:X,B181&amp;"+"&amp;A181,Расклады!Z:Z)+SUMIF(Расклады!AA:AA,A181&amp;"+"&amp;B181,Расклады!AB:AB)+SUMIF(Расклады!AA:AA,B181&amp;"+"&amp;A181,Расклады!AC:AC)</f>
        <v>0</v>
      </c>
    </row>
    <row r="182" spans="1:6" ht="12.75">
      <c r="A182" s="62" t="str">
        <f t="shared" si="6"/>
        <v>---</v>
      </c>
      <c r="B182" s="78" t="str">
        <f t="shared" si="7"/>
        <v>---</v>
      </c>
      <c r="C182" s="45">
        <f>SUMIF(Расклады!X:X,A182&amp;"+"&amp;B182,Расклады!A:A)+SUMIF(Расклады!X:X,B182&amp;"+"&amp;A182,Расклады!K:K)+SUMIF(Расклады!AA:AA,A182&amp;"+"&amp;B182,Расклады!M:M)+SUMIF(Расклады!AA:AA,B182&amp;"+"&amp;A182,Расклады!W:W)</f>
        <v>0</v>
      </c>
      <c r="D182" s="74">
        <f>COUNTIF(Расклады!X:AA,A182&amp;"+"&amp;B182)+COUNTIF(Расклады!X:AA,B182&amp;"+"&amp;A182)</f>
        <v>0</v>
      </c>
      <c r="E182" s="77" t="b">
        <f>IF(D182=2,MATCH(C182,{-40000,-6.9999999999,-2.9999999999,3,7,40000},1)/2-0.5,IF(D182=3,MATCH(C182,{-40000,-9.9999999999,-6.9999999999,-2.9999999999,3,7,10,40000},1)/2-0.5,IF(D182=4,MATCH(C182,{-40000,-12.9999999999,-9.9999999999,-6.9999999999,-2.9999999999,3,7,10,13,40000},1)/2-0.5)))</f>
        <v>0</v>
      </c>
      <c r="F182" s="76">
        <f>SUMIF(Расклады!X:X,A182&amp;"+"&amp;B182,Расклады!Y:Y)+SUMIF(Расклады!X:X,B182&amp;"+"&amp;A182,Расклады!Z:Z)+SUMIF(Расклады!AA:AA,A182&amp;"+"&amp;B182,Расклады!AB:AB)+SUMIF(Расклады!AA:AA,B182&amp;"+"&amp;A182,Расклады!AC:AC)</f>
        <v>0</v>
      </c>
    </row>
    <row r="183" spans="1:6" ht="12.75">
      <c r="A183" s="62" t="str">
        <f t="shared" si="6"/>
        <v>---</v>
      </c>
      <c r="B183" s="78" t="str">
        <f t="shared" si="7"/>
        <v>---</v>
      </c>
      <c r="C183" s="45">
        <f>SUMIF(Расклады!X:X,A183&amp;"+"&amp;B183,Расклады!A:A)+SUMIF(Расклады!X:X,B183&amp;"+"&amp;A183,Расклады!K:K)+SUMIF(Расклады!AA:AA,A183&amp;"+"&amp;B183,Расклады!M:M)+SUMIF(Расклады!AA:AA,B183&amp;"+"&amp;A183,Расклады!W:W)</f>
        <v>0</v>
      </c>
      <c r="D183" s="74">
        <f>COUNTIF(Расклады!X:AA,A183&amp;"+"&amp;B183)+COUNTIF(Расклады!X:AA,B183&amp;"+"&amp;A183)</f>
        <v>0</v>
      </c>
      <c r="E183" s="77" t="b">
        <f>IF(D183=2,MATCH(C183,{-40000,-6.9999999999,-2.9999999999,3,7,40000},1)/2-0.5,IF(D183=3,MATCH(C183,{-40000,-9.9999999999,-6.9999999999,-2.9999999999,3,7,10,40000},1)/2-0.5,IF(D183=4,MATCH(C183,{-40000,-12.9999999999,-9.9999999999,-6.9999999999,-2.9999999999,3,7,10,13,40000},1)/2-0.5)))</f>
        <v>0</v>
      </c>
      <c r="F183" s="76">
        <f>SUMIF(Расклады!X:X,A183&amp;"+"&amp;B183,Расклады!Y:Y)+SUMIF(Расклады!X:X,B183&amp;"+"&amp;A183,Расклады!Z:Z)+SUMIF(Расклады!AA:AA,A183&amp;"+"&amp;B183,Расклады!AB:AB)+SUMIF(Расклады!AA:AA,B183&amp;"+"&amp;A183,Расклады!AC:AC)</f>
        <v>0</v>
      </c>
    </row>
    <row r="184" spans="1:6" ht="12.75">
      <c r="A184" s="62" t="str">
        <f t="shared" si="6"/>
        <v>---</v>
      </c>
      <c r="B184" s="78" t="str">
        <f t="shared" si="7"/>
        <v>---</v>
      </c>
      <c r="C184" s="45">
        <f>SUMIF(Расклады!X:X,A184&amp;"+"&amp;B184,Расклады!A:A)+SUMIF(Расклады!X:X,B184&amp;"+"&amp;A184,Расклады!K:K)+SUMIF(Расклады!AA:AA,A184&amp;"+"&amp;B184,Расклады!M:M)+SUMIF(Расклады!AA:AA,B184&amp;"+"&amp;A184,Расклады!W:W)</f>
        <v>0</v>
      </c>
      <c r="D184" s="74">
        <f>COUNTIF(Расклады!X:AA,A184&amp;"+"&amp;B184)+COUNTIF(Расклады!X:AA,B184&amp;"+"&amp;A184)</f>
        <v>0</v>
      </c>
      <c r="E184" s="77" t="b">
        <f>IF(D184=2,MATCH(C184,{-40000,-6.9999999999,-2.9999999999,3,7,40000},1)/2-0.5,IF(D184=3,MATCH(C184,{-40000,-9.9999999999,-6.9999999999,-2.9999999999,3,7,10,40000},1)/2-0.5,IF(D184=4,MATCH(C184,{-40000,-12.9999999999,-9.9999999999,-6.9999999999,-2.9999999999,3,7,10,13,40000},1)/2-0.5)))</f>
        <v>0</v>
      </c>
      <c r="F184" s="76">
        <f>SUMIF(Расклады!X:X,A184&amp;"+"&amp;B184,Расклады!Y:Y)+SUMIF(Расклады!X:X,B184&amp;"+"&amp;A184,Расклады!Z:Z)+SUMIF(Расклады!AA:AA,A184&amp;"+"&amp;B184,Расклады!AB:AB)+SUMIF(Расклады!AA:AA,B184&amp;"+"&amp;A184,Расклады!AC:AC)</f>
        <v>0</v>
      </c>
    </row>
    <row r="185" spans="1:6" ht="12.75">
      <c r="A185" s="62" t="str">
        <f t="shared" si="6"/>
        <v>---</v>
      </c>
      <c r="B185" s="78" t="str">
        <f t="shared" si="7"/>
        <v>---</v>
      </c>
      <c r="C185" s="45">
        <f>SUMIF(Расклады!X:X,A185&amp;"+"&amp;B185,Расклады!A:A)+SUMIF(Расклады!X:X,B185&amp;"+"&amp;A185,Расклады!K:K)+SUMIF(Расклады!AA:AA,A185&amp;"+"&amp;B185,Расклады!M:M)+SUMIF(Расклады!AA:AA,B185&amp;"+"&amp;A185,Расклады!W:W)</f>
        <v>0</v>
      </c>
      <c r="D185" s="74">
        <f>COUNTIF(Расклады!X:AA,A185&amp;"+"&amp;B185)+COUNTIF(Расклады!X:AA,B185&amp;"+"&amp;A185)</f>
        <v>0</v>
      </c>
      <c r="E185" s="77" t="b">
        <f>IF(D185=2,MATCH(C185,{-40000,-6.9999999999,-2.9999999999,3,7,40000},1)/2-0.5,IF(D185=3,MATCH(C185,{-40000,-9.9999999999,-6.9999999999,-2.9999999999,3,7,10,40000},1)/2-0.5,IF(D185=4,MATCH(C185,{-40000,-12.9999999999,-9.9999999999,-6.9999999999,-2.9999999999,3,7,10,13,40000},1)/2-0.5)))</f>
        <v>0</v>
      </c>
      <c r="F185" s="76">
        <f>SUMIF(Расклады!X:X,A185&amp;"+"&amp;B185,Расклады!Y:Y)+SUMIF(Расклады!X:X,B185&amp;"+"&amp;A185,Расклады!Z:Z)+SUMIF(Расклады!AA:AA,A185&amp;"+"&amp;B185,Расклады!AB:AB)+SUMIF(Расклады!AA:AA,B185&amp;"+"&amp;A185,Расклады!AC:AC)</f>
        <v>0</v>
      </c>
    </row>
    <row r="186" spans="1:6" ht="12.75">
      <c r="A186" s="62" t="str">
        <f t="shared" si="6"/>
        <v>---</v>
      </c>
      <c r="B186" s="78" t="str">
        <f t="shared" si="7"/>
        <v>---</v>
      </c>
      <c r="C186" s="45">
        <f>SUMIF(Расклады!X:X,A186&amp;"+"&amp;B186,Расклады!A:A)+SUMIF(Расклады!X:X,B186&amp;"+"&amp;A186,Расклады!K:K)+SUMIF(Расклады!AA:AA,A186&amp;"+"&amp;B186,Расклады!M:M)+SUMIF(Расклады!AA:AA,B186&amp;"+"&amp;A186,Расклады!W:W)</f>
        <v>0</v>
      </c>
      <c r="D186" s="74">
        <f>COUNTIF(Расклады!X:AA,A186&amp;"+"&amp;B186)+COUNTIF(Расклады!X:AA,B186&amp;"+"&amp;A186)</f>
        <v>0</v>
      </c>
      <c r="E186" s="77" t="b">
        <f>IF(D186=2,MATCH(C186,{-40000,-6.9999999999,-2.9999999999,3,7,40000},1)/2-0.5,IF(D186=3,MATCH(C186,{-40000,-9.9999999999,-6.9999999999,-2.9999999999,3,7,10,40000},1)/2-0.5,IF(D186=4,MATCH(C186,{-40000,-12.9999999999,-9.9999999999,-6.9999999999,-2.9999999999,3,7,10,13,40000},1)/2-0.5)))</f>
        <v>0</v>
      </c>
      <c r="F186" s="76">
        <f>SUMIF(Расклады!X:X,A186&amp;"+"&amp;B186,Расклады!Y:Y)+SUMIF(Расклады!X:X,B186&amp;"+"&amp;A186,Расклады!Z:Z)+SUMIF(Расклады!AA:AA,A186&amp;"+"&amp;B186,Расклады!AB:AB)+SUMIF(Расклады!AA:AA,B186&amp;"+"&amp;A186,Расклады!AC:AC)</f>
        <v>0</v>
      </c>
    </row>
    <row r="187" spans="1:6" ht="12.75">
      <c r="A187" s="62" t="str">
        <f t="shared" si="6"/>
        <v>---</v>
      </c>
      <c r="B187" s="78" t="str">
        <f t="shared" si="7"/>
        <v>---</v>
      </c>
      <c r="C187" s="45">
        <f>SUMIF(Расклады!X:X,A187&amp;"+"&amp;B187,Расклады!A:A)+SUMIF(Расклады!X:X,B187&amp;"+"&amp;A187,Расклады!K:K)+SUMIF(Расклады!AA:AA,A187&amp;"+"&amp;B187,Расклады!M:M)+SUMIF(Расклады!AA:AA,B187&amp;"+"&amp;A187,Расклады!W:W)</f>
        <v>0</v>
      </c>
      <c r="D187" s="74">
        <f>COUNTIF(Расклады!X:AA,A187&amp;"+"&amp;B187)+COUNTIF(Расклады!X:AA,B187&amp;"+"&amp;A187)</f>
        <v>0</v>
      </c>
      <c r="E187" s="77" t="b">
        <f>IF(D187=2,MATCH(C187,{-40000,-6.9999999999,-2.9999999999,3,7,40000},1)/2-0.5,IF(D187=3,MATCH(C187,{-40000,-9.9999999999,-6.9999999999,-2.9999999999,3,7,10,40000},1)/2-0.5,IF(D187=4,MATCH(C187,{-40000,-12.9999999999,-9.9999999999,-6.9999999999,-2.9999999999,3,7,10,13,40000},1)/2-0.5)))</f>
        <v>0</v>
      </c>
      <c r="F187" s="76">
        <f>SUMIF(Расклады!X:X,A187&amp;"+"&amp;B187,Расклады!Y:Y)+SUMIF(Расклады!X:X,B187&amp;"+"&amp;A187,Расклады!Z:Z)+SUMIF(Расклады!AA:AA,A187&amp;"+"&amp;B187,Расклады!AB:AB)+SUMIF(Расклады!AA:AA,B187&amp;"+"&amp;A187,Расклады!AC:AC)</f>
        <v>0</v>
      </c>
    </row>
    <row r="188" spans="1:6" ht="12.75">
      <c r="A188" s="62" t="str">
        <f t="shared" si="6"/>
        <v>---</v>
      </c>
      <c r="B188" s="78" t="str">
        <f t="shared" si="7"/>
        <v>---</v>
      </c>
      <c r="C188" s="45">
        <f>SUMIF(Расклады!X:X,A188&amp;"+"&amp;B188,Расклады!A:A)+SUMIF(Расклады!X:X,B188&amp;"+"&amp;A188,Расклады!K:K)+SUMIF(Расклады!AA:AA,A188&amp;"+"&amp;B188,Расклады!M:M)+SUMIF(Расклады!AA:AA,B188&amp;"+"&amp;A188,Расклады!W:W)</f>
        <v>0</v>
      </c>
      <c r="D188" s="74">
        <f>COUNTIF(Расклады!X:AA,A188&amp;"+"&amp;B188)+COUNTIF(Расклады!X:AA,B188&amp;"+"&amp;A188)</f>
        <v>0</v>
      </c>
      <c r="E188" s="77" t="b">
        <f>IF(D188=2,MATCH(C188,{-40000,-6.9999999999,-2.9999999999,3,7,40000},1)/2-0.5,IF(D188=3,MATCH(C188,{-40000,-9.9999999999,-6.9999999999,-2.9999999999,3,7,10,40000},1)/2-0.5,IF(D188=4,MATCH(C188,{-40000,-12.9999999999,-9.9999999999,-6.9999999999,-2.9999999999,3,7,10,13,40000},1)/2-0.5)))</f>
        <v>0</v>
      </c>
      <c r="F188" s="76">
        <f>SUMIF(Расклады!X:X,A188&amp;"+"&amp;B188,Расклады!Y:Y)+SUMIF(Расклады!X:X,B188&amp;"+"&amp;A188,Расклады!Z:Z)+SUMIF(Расклады!AA:AA,A188&amp;"+"&amp;B188,Расклады!AB:AB)+SUMIF(Расклады!AA:AA,B188&amp;"+"&amp;A188,Расклады!AC:AC)</f>
        <v>0</v>
      </c>
    </row>
    <row r="189" spans="1:6" ht="12.75">
      <c r="A189" s="62" t="str">
        <f t="shared" si="6"/>
        <v>---</v>
      </c>
      <c r="B189" s="78" t="str">
        <f t="shared" si="7"/>
        <v>---</v>
      </c>
      <c r="C189" s="45">
        <f>SUMIF(Расклады!X:X,A189&amp;"+"&amp;B189,Расклады!A:A)+SUMIF(Расклады!X:X,B189&amp;"+"&amp;A189,Расклады!K:K)+SUMIF(Расклады!AA:AA,A189&amp;"+"&amp;B189,Расклады!M:M)+SUMIF(Расклады!AA:AA,B189&amp;"+"&amp;A189,Расклады!W:W)</f>
        <v>0</v>
      </c>
      <c r="D189" s="74">
        <f>COUNTIF(Расклады!X:AA,A189&amp;"+"&amp;B189)+COUNTIF(Расклады!X:AA,B189&amp;"+"&amp;A189)</f>
        <v>0</v>
      </c>
      <c r="E189" s="77" t="b">
        <f>IF(D189=2,MATCH(C189,{-40000,-6.9999999999,-2.9999999999,3,7,40000},1)/2-0.5,IF(D189=3,MATCH(C189,{-40000,-9.9999999999,-6.9999999999,-2.9999999999,3,7,10,40000},1)/2-0.5,IF(D189=4,MATCH(C189,{-40000,-12.9999999999,-9.9999999999,-6.9999999999,-2.9999999999,3,7,10,13,40000},1)/2-0.5)))</f>
        <v>0</v>
      </c>
      <c r="F189" s="76">
        <f>SUMIF(Расклады!X:X,A189&amp;"+"&amp;B189,Расклады!Y:Y)+SUMIF(Расклады!X:X,B189&amp;"+"&amp;A189,Расклады!Z:Z)+SUMIF(Расклады!AA:AA,A189&amp;"+"&amp;B189,Расклады!AB:AB)+SUMIF(Расклады!AA:AA,B189&amp;"+"&amp;A189,Расклады!AC:AC)</f>
        <v>0</v>
      </c>
    </row>
    <row r="190" spans="1:6" ht="12.75">
      <c r="A190" s="62" t="str">
        <f t="shared" si="6"/>
        <v>---</v>
      </c>
      <c r="B190" s="78" t="str">
        <f t="shared" si="7"/>
        <v>---</v>
      </c>
      <c r="C190" s="45">
        <f>SUMIF(Расклады!X:X,A190&amp;"+"&amp;B190,Расклады!A:A)+SUMIF(Расклады!X:X,B190&amp;"+"&amp;A190,Расклады!K:K)+SUMIF(Расклады!AA:AA,A190&amp;"+"&amp;B190,Расклады!M:M)+SUMIF(Расклады!AA:AA,B190&amp;"+"&amp;A190,Расклады!W:W)</f>
        <v>0</v>
      </c>
      <c r="D190" s="74">
        <f>COUNTIF(Расклады!X:AA,A190&amp;"+"&amp;B190)+COUNTIF(Расклады!X:AA,B190&amp;"+"&amp;A190)</f>
        <v>0</v>
      </c>
      <c r="E190" s="77" t="b">
        <f>IF(D190=2,MATCH(C190,{-40000,-6.9999999999,-2.9999999999,3,7,40000},1)/2-0.5,IF(D190=3,MATCH(C190,{-40000,-9.9999999999,-6.9999999999,-2.9999999999,3,7,10,40000},1)/2-0.5,IF(D190=4,MATCH(C190,{-40000,-12.9999999999,-9.9999999999,-6.9999999999,-2.9999999999,3,7,10,13,40000},1)/2-0.5)))</f>
        <v>0</v>
      </c>
      <c r="F190" s="76">
        <f>SUMIF(Расклады!X:X,A190&amp;"+"&amp;B190,Расклады!Y:Y)+SUMIF(Расклады!X:X,B190&amp;"+"&amp;A190,Расклады!Z:Z)+SUMIF(Расклады!AA:AA,A190&amp;"+"&amp;B190,Расклады!AB:AB)+SUMIF(Расклады!AA:AA,B190&amp;"+"&amp;A190,Расклады!AC:AC)</f>
        <v>0</v>
      </c>
    </row>
    <row r="191" spans="1:6" ht="12.75">
      <c r="A191" s="62" t="str">
        <f t="shared" si="6"/>
        <v>---</v>
      </c>
      <c r="B191" s="78" t="str">
        <f t="shared" si="7"/>
        <v>---</v>
      </c>
      <c r="C191" s="45">
        <f>SUMIF(Расклады!X:X,A191&amp;"+"&amp;B191,Расклады!A:A)+SUMIF(Расклады!X:X,B191&amp;"+"&amp;A191,Расклады!K:K)+SUMIF(Расклады!AA:AA,A191&amp;"+"&amp;B191,Расклады!M:M)+SUMIF(Расклады!AA:AA,B191&amp;"+"&amp;A191,Расклады!W:W)</f>
        <v>0</v>
      </c>
      <c r="D191" s="74">
        <f>COUNTIF(Расклады!X:AA,A191&amp;"+"&amp;B191)+COUNTIF(Расклады!X:AA,B191&amp;"+"&amp;A191)</f>
        <v>0</v>
      </c>
      <c r="E191" s="77" t="b">
        <f>IF(D191=2,MATCH(C191,{-40000,-6.9999999999,-2.9999999999,3,7,40000},1)/2-0.5,IF(D191=3,MATCH(C191,{-40000,-9.9999999999,-6.9999999999,-2.9999999999,3,7,10,40000},1)/2-0.5,IF(D191=4,MATCH(C191,{-40000,-12.9999999999,-9.9999999999,-6.9999999999,-2.9999999999,3,7,10,13,40000},1)/2-0.5)))</f>
        <v>0</v>
      </c>
      <c r="F191" s="76">
        <f>SUMIF(Расклады!X:X,A191&amp;"+"&amp;B191,Расклады!Y:Y)+SUMIF(Расклады!X:X,B191&amp;"+"&amp;A191,Расклады!Z:Z)+SUMIF(Расклады!AA:AA,A191&amp;"+"&amp;B191,Расклады!AB:AB)+SUMIF(Расклады!AA:AA,B191&amp;"+"&amp;A191,Расклады!AC:AC)</f>
        <v>0</v>
      </c>
    </row>
    <row r="192" spans="1:6" ht="12.75">
      <c r="A192" s="62" t="str">
        <f t="shared" si="6"/>
        <v>---</v>
      </c>
      <c r="B192" s="78" t="str">
        <f t="shared" si="7"/>
        <v>---</v>
      </c>
      <c r="C192" s="45">
        <f>SUMIF(Расклады!X:X,A192&amp;"+"&amp;B192,Расклады!A:A)+SUMIF(Расклады!X:X,B192&amp;"+"&amp;A192,Расклады!K:K)+SUMIF(Расклады!AA:AA,A192&amp;"+"&amp;B192,Расклады!M:M)+SUMIF(Расклады!AA:AA,B192&amp;"+"&amp;A192,Расклады!W:W)</f>
        <v>0</v>
      </c>
      <c r="D192" s="74">
        <f>COUNTIF(Расклады!X:AA,A192&amp;"+"&amp;B192)+COUNTIF(Расклады!X:AA,B192&amp;"+"&amp;A192)</f>
        <v>0</v>
      </c>
      <c r="E192" s="77" t="b">
        <f>IF(D192=2,MATCH(C192,{-40000,-6.9999999999,-2.9999999999,3,7,40000},1)/2-0.5,IF(D192=3,MATCH(C192,{-40000,-9.9999999999,-6.9999999999,-2.9999999999,3,7,10,40000},1)/2-0.5,IF(D192=4,MATCH(C192,{-40000,-12.9999999999,-9.9999999999,-6.9999999999,-2.9999999999,3,7,10,13,40000},1)/2-0.5)))</f>
        <v>0</v>
      </c>
      <c r="F192" s="76">
        <f>SUMIF(Расклады!X:X,A192&amp;"+"&amp;B192,Расклады!Y:Y)+SUMIF(Расклады!X:X,B192&amp;"+"&amp;A192,Расклады!Z:Z)+SUMIF(Расклады!AA:AA,A192&amp;"+"&amp;B192,Расклады!AB:AB)+SUMIF(Расклады!AA:AA,B192&amp;"+"&amp;A192,Расклады!AC:AC)</f>
        <v>0</v>
      </c>
    </row>
    <row r="193" spans="1:6" ht="12.75">
      <c r="A193" s="62" t="str">
        <f t="shared" si="6"/>
        <v>---</v>
      </c>
      <c r="B193" s="78" t="str">
        <f t="shared" si="7"/>
        <v>---</v>
      </c>
      <c r="C193" s="45">
        <f>SUMIF(Расклады!X:X,A193&amp;"+"&amp;B193,Расклады!A:A)+SUMIF(Расклады!X:X,B193&amp;"+"&amp;A193,Расклады!K:K)+SUMIF(Расклады!AA:AA,A193&amp;"+"&amp;B193,Расклады!M:M)+SUMIF(Расклады!AA:AA,B193&amp;"+"&amp;A193,Расклады!W:W)</f>
        <v>0</v>
      </c>
      <c r="D193" s="74">
        <f>COUNTIF(Расклады!X:AA,A193&amp;"+"&amp;B193)+COUNTIF(Расклады!X:AA,B193&amp;"+"&amp;A193)</f>
        <v>0</v>
      </c>
      <c r="E193" s="77" t="b">
        <f>IF(D193=2,MATCH(C193,{-40000,-6.9999999999,-2.9999999999,3,7,40000},1)/2-0.5,IF(D193=3,MATCH(C193,{-40000,-9.9999999999,-6.9999999999,-2.9999999999,3,7,10,40000},1)/2-0.5,IF(D193=4,MATCH(C193,{-40000,-12.9999999999,-9.9999999999,-6.9999999999,-2.9999999999,3,7,10,13,40000},1)/2-0.5)))</f>
        <v>0</v>
      </c>
      <c r="F193" s="76">
        <f>SUMIF(Расклады!X:X,A193&amp;"+"&amp;B193,Расклады!Y:Y)+SUMIF(Расклады!X:X,B193&amp;"+"&amp;A193,Расклады!Z:Z)+SUMIF(Расклады!AA:AA,A193&amp;"+"&amp;B193,Расклады!AB:AB)+SUMIF(Расклады!AA:AA,B193&amp;"+"&amp;A193,Расклады!AC:AC)</f>
        <v>0</v>
      </c>
    </row>
    <row r="194" spans="1:6" ht="12.75">
      <c r="A194" s="62" t="str">
        <f t="shared" si="6"/>
        <v>---</v>
      </c>
      <c r="B194" s="78" t="str">
        <f t="shared" si="7"/>
        <v>---</v>
      </c>
      <c r="C194" s="45">
        <f>SUMIF(Расклады!X:X,A194&amp;"+"&amp;B194,Расклады!A:A)+SUMIF(Расклады!X:X,B194&amp;"+"&amp;A194,Расклады!K:K)+SUMIF(Расклады!AA:AA,A194&amp;"+"&amp;B194,Расклады!M:M)+SUMIF(Расклады!AA:AA,B194&amp;"+"&amp;A194,Расклады!W:W)</f>
        <v>0</v>
      </c>
      <c r="D194" s="74">
        <f>COUNTIF(Расклады!X:AA,A194&amp;"+"&amp;B194)+COUNTIF(Расклады!X:AA,B194&amp;"+"&amp;A194)</f>
        <v>0</v>
      </c>
      <c r="E194" s="77" t="b">
        <f>IF(D194=2,MATCH(C194,{-40000,-6.9999999999,-2.9999999999,3,7,40000},1)/2-0.5,IF(D194=3,MATCH(C194,{-40000,-9.9999999999,-6.9999999999,-2.9999999999,3,7,10,40000},1)/2-0.5,IF(D194=4,MATCH(C194,{-40000,-12.9999999999,-9.9999999999,-6.9999999999,-2.9999999999,3,7,10,13,40000},1)/2-0.5)))</f>
        <v>0</v>
      </c>
      <c r="F194" s="76">
        <f>SUMIF(Расклады!X:X,A194&amp;"+"&amp;B194,Расклады!Y:Y)+SUMIF(Расклады!X:X,B194&amp;"+"&amp;A194,Расклады!Z:Z)+SUMIF(Расклады!AA:AA,A194&amp;"+"&amp;B194,Расклады!AB:AB)+SUMIF(Расклады!AA:AA,B194&amp;"+"&amp;A194,Расклады!AC:AC)</f>
        <v>0</v>
      </c>
    </row>
    <row r="195" spans="1:6" ht="12.75">
      <c r="A195" s="62" t="str">
        <f t="shared" si="6"/>
        <v>---</v>
      </c>
      <c r="B195" s="78" t="str">
        <f t="shared" si="7"/>
        <v>---</v>
      </c>
      <c r="C195" s="45">
        <f>SUMIF(Расклады!X:X,A195&amp;"+"&amp;B195,Расклады!A:A)+SUMIF(Расклады!X:X,B195&amp;"+"&amp;A195,Расклады!K:K)+SUMIF(Расклады!AA:AA,A195&amp;"+"&amp;B195,Расклады!M:M)+SUMIF(Расклады!AA:AA,B195&amp;"+"&amp;A195,Расклады!W:W)</f>
        <v>0</v>
      </c>
      <c r="D195" s="74">
        <f>COUNTIF(Расклады!X:AA,A195&amp;"+"&amp;B195)+COUNTIF(Расклады!X:AA,B195&amp;"+"&amp;A195)</f>
        <v>0</v>
      </c>
      <c r="E195" s="77" t="b">
        <f>IF(D195=2,MATCH(C195,{-40000,-6.9999999999,-2.9999999999,3,7,40000},1)/2-0.5,IF(D195=3,MATCH(C195,{-40000,-9.9999999999,-6.9999999999,-2.9999999999,3,7,10,40000},1)/2-0.5,IF(D195=4,MATCH(C195,{-40000,-12.9999999999,-9.9999999999,-6.9999999999,-2.9999999999,3,7,10,13,40000},1)/2-0.5)))</f>
        <v>0</v>
      </c>
      <c r="F195" s="76">
        <f>SUMIF(Расклады!X:X,A195&amp;"+"&amp;B195,Расклады!Y:Y)+SUMIF(Расклады!X:X,B195&amp;"+"&amp;A195,Расклады!Z:Z)+SUMIF(Расклады!AA:AA,A195&amp;"+"&amp;B195,Расклады!AB:AB)+SUMIF(Расклады!AA:AA,B195&amp;"+"&amp;A195,Расклады!AC:AC)</f>
        <v>0</v>
      </c>
    </row>
    <row r="196" spans="1:6" ht="12.75">
      <c r="A196" s="62" t="str">
        <f t="shared" si="6"/>
        <v>---</v>
      </c>
      <c r="B196" s="78" t="str">
        <f t="shared" si="7"/>
        <v>---</v>
      </c>
      <c r="C196" s="45">
        <f>SUMIF(Расклады!X:X,A196&amp;"+"&amp;B196,Расклады!A:A)+SUMIF(Расклады!X:X,B196&amp;"+"&amp;A196,Расклады!K:K)+SUMIF(Расклады!AA:AA,A196&amp;"+"&amp;B196,Расклады!M:M)+SUMIF(Расклады!AA:AA,B196&amp;"+"&amp;A196,Расклады!W:W)</f>
        <v>0</v>
      </c>
      <c r="D196" s="74">
        <f>COUNTIF(Расклады!X:AA,A196&amp;"+"&amp;B196)+COUNTIF(Расклады!X:AA,B196&amp;"+"&amp;A196)</f>
        <v>0</v>
      </c>
      <c r="E196" s="77" t="b">
        <f>IF(D196=2,MATCH(C196,{-40000,-6.9999999999,-2.9999999999,3,7,40000},1)/2-0.5,IF(D196=3,MATCH(C196,{-40000,-9.9999999999,-6.9999999999,-2.9999999999,3,7,10,40000},1)/2-0.5,IF(D196=4,MATCH(C196,{-40000,-12.9999999999,-9.9999999999,-6.9999999999,-2.9999999999,3,7,10,13,40000},1)/2-0.5)))</f>
        <v>0</v>
      </c>
      <c r="F196" s="76">
        <f>SUMIF(Расклады!X:X,A196&amp;"+"&amp;B196,Расклады!Y:Y)+SUMIF(Расклады!X:X,B196&amp;"+"&amp;A196,Расклады!Z:Z)+SUMIF(Расклады!AA:AA,A196&amp;"+"&amp;B196,Расклады!AB:AB)+SUMIF(Расклады!AA:AA,B196&amp;"+"&amp;A196,Расклады!AC:AC)</f>
        <v>0</v>
      </c>
    </row>
    <row r="197" spans="1:6" ht="12.75">
      <c r="A197" s="62" t="str">
        <f t="shared" si="6"/>
        <v>---</v>
      </c>
      <c r="B197" s="78" t="str">
        <f t="shared" si="7"/>
        <v>---</v>
      </c>
      <c r="C197" s="45">
        <f>SUMIF(Расклады!X:X,A197&amp;"+"&amp;B197,Расклады!A:A)+SUMIF(Расклады!X:X,B197&amp;"+"&amp;A197,Расклады!K:K)+SUMIF(Расклады!AA:AA,A197&amp;"+"&amp;B197,Расклады!M:M)+SUMIF(Расклады!AA:AA,B197&amp;"+"&amp;A197,Расклады!W:W)</f>
        <v>0</v>
      </c>
      <c r="D197" s="74">
        <f>COUNTIF(Расклады!X:AA,A197&amp;"+"&amp;B197)+COUNTIF(Расклады!X:AA,B197&amp;"+"&amp;A197)</f>
        <v>0</v>
      </c>
      <c r="E197" s="77" t="b">
        <f>IF(D197=2,MATCH(C197,{-40000,-6.9999999999,-2.9999999999,3,7,40000},1)/2-0.5,IF(D197=3,MATCH(C197,{-40000,-9.9999999999,-6.9999999999,-2.9999999999,3,7,10,40000},1)/2-0.5,IF(D197=4,MATCH(C197,{-40000,-12.9999999999,-9.9999999999,-6.9999999999,-2.9999999999,3,7,10,13,40000},1)/2-0.5)))</f>
        <v>0</v>
      </c>
      <c r="F197" s="76">
        <f>SUMIF(Расклады!X:X,A197&amp;"+"&amp;B197,Расклады!Y:Y)+SUMIF(Расклады!X:X,B197&amp;"+"&amp;A197,Расклады!Z:Z)+SUMIF(Расклады!AA:AA,A197&amp;"+"&amp;B197,Расклады!AB:AB)+SUMIF(Расклады!AA:AA,B197&amp;"+"&amp;A197,Расклады!AC:AC)</f>
        <v>0</v>
      </c>
    </row>
    <row r="198" spans="1:6" ht="12.75">
      <c r="A198" s="62" t="str">
        <f t="shared" si="6"/>
        <v>---</v>
      </c>
      <c r="B198" s="78" t="str">
        <f t="shared" si="7"/>
        <v>---</v>
      </c>
      <c r="C198" s="45">
        <f>SUMIF(Расклады!X:X,A198&amp;"+"&amp;B198,Расклады!A:A)+SUMIF(Расклады!X:X,B198&amp;"+"&amp;A198,Расклады!K:K)+SUMIF(Расклады!AA:AA,A198&amp;"+"&amp;B198,Расклады!M:M)+SUMIF(Расклады!AA:AA,B198&amp;"+"&amp;A198,Расклады!W:W)</f>
        <v>0</v>
      </c>
      <c r="D198" s="74">
        <f>COUNTIF(Расклады!X:AA,A198&amp;"+"&amp;B198)+COUNTIF(Расклады!X:AA,B198&amp;"+"&amp;A198)</f>
        <v>0</v>
      </c>
      <c r="E198" s="77" t="b">
        <f>IF(D198=2,MATCH(C198,{-40000,-6.9999999999,-2.9999999999,3,7,40000},1)/2-0.5,IF(D198=3,MATCH(C198,{-40000,-9.9999999999,-6.9999999999,-2.9999999999,3,7,10,40000},1)/2-0.5,IF(D198=4,MATCH(C198,{-40000,-12.9999999999,-9.9999999999,-6.9999999999,-2.9999999999,3,7,10,13,40000},1)/2-0.5)))</f>
        <v>0</v>
      </c>
      <c r="F198" s="76">
        <f>SUMIF(Расклады!X:X,A198&amp;"+"&amp;B198,Расклады!Y:Y)+SUMIF(Расклады!X:X,B198&amp;"+"&amp;A198,Расклады!Z:Z)+SUMIF(Расклады!AA:AA,A198&amp;"+"&amp;B198,Расклады!AB:AB)+SUMIF(Расклады!AA:AA,B198&amp;"+"&amp;A198,Расклады!AC:AC)</f>
        <v>0</v>
      </c>
    </row>
    <row r="199" spans="1:6" ht="12.75">
      <c r="A199" s="62" t="str">
        <f t="shared" si="6"/>
        <v>---</v>
      </c>
      <c r="B199" s="78" t="str">
        <f t="shared" si="7"/>
        <v>---</v>
      </c>
      <c r="C199" s="45">
        <f>SUMIF(Расклады!X:X,A199&amp;"+"&amp;B199,Расклады!A:A)+SUMIF(Расклады!X:X,B199&amp;"+"&amp;A199,Расклады!K:K)+SUMIF(Расклады!AA:AA,A199&amp;"+"&amp;B199,Расклады!M:M)+SUMIF(Расклады!AA:AA,B199&amp;"+"&amp;A199,Расклады!W:W)</f>
        <v>0</v>
      </c>
      <c r="D199" s="74">
        <f>COUNTIF(Расклады!X:AA,A199&amp;"+"&amp;B199)+COUNTIF(Расклады!X:AA,B199&amp;"+"&amp;A199)</f>
        <v>0</v>
      </c>
      <c r="E199" s="77" t="b">
        <f>IF(D199=2,MATCH(C199,{-40000,-6.9999999999,-2.9999999999,3,7,40000},1)/2-0.5,IF(D199=3,MATCH(C199,{-40000,-9.9999999999,-6.9999999999,-2.9999999999,3,7,10,40000},1)/2-0.5,IF(D199=4,MATCH(C199,{-40000,-12.9999999999,-9.9999999999,-6.9999999999,-2.9999999999,3,7,10,13,40000},1)/2-0.5)))</f>
        <v>0</v>
      </c>
      <c r="F199" s="76">
        <f>SUMIF(Расклады!X:X,A199&amp;"+"&amp;B199,Расклады!Y:Y)+SUMIF(Расклады!X:X,B199&amp;"+"&amp;A199,Расклады!Z:Z)+SUMIF(Расклады!AA:AA,A199&amp;"+"&amp;B199,Расклады!AB:AB)+SUMIF(Расклады!AA:AA,B199&amp;"+"&amp;A199,Расклады!AC:AC)</f>
        <v>0</v>
      </c>
    </row>
    <row r="200" spans="1:6" ht="12.75">
      <c r="A200" s="62" t="str">
        <f t="shared" si="6"/>
        <v>---</v>
      </c>
      <c r="B200" s="78" t="str">
        <f t="shared" si="7"/>
        <v>---</v>
      </c>
      <c r="C200" s="45">
        <f>SUMIF(Расклады!X:X,A200&amp;"+"&amp;B200,Расклады!A:A)+SUMIF(Расклады!X:X,B200&amp;"+"&amp;A200,Расклады!K:K)+SUMIF(Расклады!AA:AA,A200&amp;"+"&amp;B200,Расклады!M:M)+SUMIF(Расклады!AA:AA,B200&amp;"+"&amp;A200,Расклады!W:W)</f>
        <v>0</v>
      </c>
      <c r="D200" s="74">
        <f>COUNTIF(Расклады!X:AA,A200&amp;"+"&amp;B200)+COUNTIF(Расклады!X:AA,B200&amp;"+"&amp;A200)</f>
        <v>0</v>
      </c>
      <c r="E200" s="77" t="b">
        <f>IF(D200=2,MATCH(C200,{-40000,-6.9999999999,-2.9999999999,3,7,40000},1)/2-0.5,IF(D200=3,MATCH(C200,{-40000,-9.9999999999,-6.9999999999,-2.9999999999,3,7,10,40000},1)/2-0.5,IF(D200=4,MATCH(C200,{-40000,-12.9999999999,-9.9999999999,-6.9999999999,-2.9999999999,3,7,10,13,40000},1)/2-0.5)))</f>
        <v>0</v>
      </c>
      <c r="F200" s="76">
        <f>SUMIF(Расклады!X:X,A200&amp;"+"&amp;B200,Расклады!Y:Y)+SUMIF(Расклады!X:X,B200&amp;"+"&amp;A200,Расклады!Z:Z)+SUMIF(Расклады!AA:AA,A200&amp;"+"&amp;B200,Расклады!AB:AB)+SUMIF(Расклады!AA:AA,B200&amp;"+"&amp;A200,Расклады!AC:AC)</f>
        <v>0</v>
      </c>
    </row>
    <row r="201" spans="1:6" ht="12.75">
      <c r="A201" s="62" t="str">
        <f t="shared" si="6"/>
        <v>---</v>
      </c>
      <c r="B201" s="78" t="str">
        <f t="shared" si="7"/>
        <v>---</v>
      </c>
      <c r="C201" s="45">
        <f>SUMIF(Расклады!X:X,A201&amp;"+"&amp;B201,Расклады!A:A)+SUMIF(Расклады!X:X,B201&amp;"+"&amp;A201,Расклады!K:K)+SUMIF(Расклады!AA:AA,A201&amp;"+"&amp;B201,Расклады!M:M)+SUMIF(Расклады!AA:AA,B201&amp;"+"&amp;A201,Расклады!W:W)</f>
        <v>0</v>
      </c>
      <c r="D201" s="74">
        <f>COUNTIF(Расклады!X:AA,A201&amp;"+"&amp;B201)+COUNTIF(Расклады!X:AA,B201&amp;"+"&amp;A201)</f>
        <v>0</v>
      </c>
      <c r="E201" s="77" t="b">
        <f>IF(D201=2,MATCH(C201,{-40000,-6.9999999999,-2.9999999999,3,7,40000},1)/2-0.5,IF(D201=3,MATCH(C201,{-40000,-9.9999999999,-6.9999999999,-2.9999999999,3,7,10,40000},1)/2-0.5,IF(D201=4,MATCH(C201,{-40000,-12.9999999999,-9.9999999999,-6.9999999999,-2.9999999999,3,7,10,13,40000},1)/2-0.5)))</f>
        <v>0</v>
      </c>
      <c r="F201" s="76">
        <f>SUMIF(Расклады!X:X,A201&amp;"+"&amp;B201,Расклады!Y:Y)+SUMIF(Расклады!X:X,B201&amp;"+"&amp;A201,Расклады!Z:Z)+SUMIF(Расклады!AA:AA,A201&amp;"+"&amp;B201,Расклады!AB:AB)+SUMIF(Расклады!AA:AA,B201&amp;"+"&amp;A201,Расклады!AC:AC)</f>
        <v>0</v>
      </c>
    </row>
    <row r="202" spans="1:6" ht="12.75">
      <c r="A202" s="62" t="str">
        <f t="shared" si="6"/>
        <v>---</v>
      </c>
      <c r="B202" s="78" t="str">
        <f t="shared" si="7"/>
        <v>---</v>
      </c>
      <c r="C202" s="45">
        <f>SUMIF(Расклады!X:X,A202&amp;"+"&amp;B202,Расклады!A:A)+SUMIF(Расклады!X:X,B202&amp;"+"&amp;A202,Расклады!K:K)+SUMIF(Расклады!AA:AA,A202&amp;"+"&amp;B202,Расклады!M:M)+SUMIF(Расклады!AA:AA,B202&amp;"+"&amp;A202,Расклады!W:W)</f>
        <v>0</v>
      </c>
      <c r="D202" s="74">
        <f>COUNTIF(Расклады!X:AA,A202&amp;"+"&amp;B202)+COUNTIF(Расклады!X:AA,B202&amp;"+"&amp;A202)</f>
        <v>0</v>
      </c>
      <c r="E202" s="77" t="b">
        <f>IF(D202=2,MATCH(C202,{-40000,-6.9999999999,-2.9999999999,3,7,40000},1)/2-0.5,IF(D202=3,MATCH(C202,{-40000,-9.9999999999,-6.9999999999,-2.9999999999,3,7,10,40000},1)/2-0.5,IF(D202=4,MATCH(C202,{-40000,-12.9999999999,-9.9999999999,-6.9999999999,-2.9999999999,3,7,10,13,40000},1)/2-0.5)))</f>
        <v>0</v>
      </c>
      <c r="F202" s="76">
        <f>SUMIF(Расклады!X:X,A202&amp;"+"&amp;B202,Расклады!Y:Y)+SUMIF(Расклады!X:X,B202&amp;"+"&amp;A202,Расклады!Z:Z)+SUMIF(Расклады!AA:AA,A202&amp;"+"&amp;B202,Расклады!AB:AB)+SUMIF(Расклады!AA:AA,B202&amp;"+"&amp;A202,Расклады!AC:AC)</f>
        <v>0</v>
      </c>
    </row>
    <row r="203" spans="1:6" ht="12.75">
      <c r="A203" s="62" t="str">
        <f t="shared" si="6"/>
        <v>---</v>
      </c>
      <c r="B203" s="78" t="str">
        <f t="shared" si="7"/>
        <v>---</v>
      </c>
      <c r="C203" s="45">
        <f>SUMIF(Расклады!X:X,A203&amp;"+"&amp;B203,Расклады!A:A)+SUMIF(Расклады!X:X,B203&amp;"+"&amp;A203,Расклады!K:K)+SUMIF(Расклады!AA:AA,A203&amp;"+"&amp;B203,Расклады!M:M)+SUMIF(Расклады!AA:AA,B203&amp;"+"&amp;A203,Расклады!W:W)</f>
        <v>0</v>
      </c>
      <c r="D203" s="74">
        <f>COUNTIF(Расклады!X:AA,A203&amp;"+"&amp;B203)+COUNTIF(Расклады!X:AA,B203&amp;"+"&amp;A203)</f>
        <v>0</v>
      </c>
      <c r="E203" s="77" t="b">
        <f>IF(D203=2,MATCH(C203,{-40000,-6.9999999999,-2.9999999999,3,7,40000},1)/2-0.5,IF(D203=3,MATCH(C203,{-40000,-9.9999999999,-6.9999999999,-2.9999999999,3,7,10,40000},1)/2-0.5,IF(D203=4,MATCH(C203,{-40000,-12.9999999999,-9.9999999999,-6.9999999999,-2.9999999999,3,7,10,13,40000},1)/2-0.5)))</f>
        <v>0</v>
      </c>
      <c r="F203" s="76">
        <f>SUMIF(Расклады!X:X,A203&amp;"+"&amp;B203,Расклады!Y:Y)+SUMIF(Расклады!X:X,B203&amp;"+"&amp;A203,Расклады!Z:Z)+SUMIF(Расклады!AA:AA,A203&amp;"+"&amp;B203,Расклады!AB:AB)+SUMIF(Расклады!AA:AA,B203&amp;"+"&amp;A203,Расклады!AC:AC)</f>
        <v>0</v>
      </c>
    </row>
    <row r="204" spans="1:6" ht="12.75">
      <c r="A204" s="62" t="str">
        <f t="shared" si="6"/>
        <v>---</v>
      </c>
      <c r="B204" s="78" t="str">
        <f t="shared" si="7"/>
        <v>---</v>
      </c>
      <c r="C204" s="45">
        <f>SUMIF(Расклады!X:X,A204&amp;"+"&amp;B204,Расклады!A:A)+SUMIF(Расклады!X:X,B204&amp;"+"&amp;A204,Расклады!K:K)+SUMIF(Расклады!AA:AA,A204&amp;"+"&amp;B204,Расклады!M:M)+SUMIF(Расклады!AA:AA,B204&amp;"+"&amp;A204,Расклады!W:W)</f>
        <v>0</v>
      </c>
      <c r="D204" s="74">
        <f>COUNTIF(Расклады!X:AA,A204&amp;"+"&amp;B204)+COUNTIF(Расклады!X:AA,B204&amp;"+"&amp;A204)</f>
        <v>0</v>
      </c>
      <c r="E204" s="77" t="b">
        <f>IF(D204=2,MATCH(C204,{-40000,-6.9999999999,-2.9999999999,3,7,40000},1)/2-0.5,IF(D204=3,MATCH(C204,{-40000,-9.9999999999,-6.9999999999,-2.9999999999,3,7,10,40000},1)/2-0.5,IF(D204=4,MATCH(C204,{-40000,-12.9999999999,-9.9999999999,-6.9999999999,-2.9999999999,3,7,10,13,40000},1)/2-0.5)))</f>
        <v>0</v>
      </c>
      <c r="F204" s="76">
        <f>SUMIF(Расклады!X:X,A204&amp;"+"&amp;B204,Расклады!Y:Y)+SUMIF(Расклады!X:X,B204&amp;"+"&amp;A204,Расклады!Z:Z)+SUMIF(Расклады!AA:AA,A204&amp;"+"&amp;B204,Расклады!AB:AB)+SUMIF(Расклады!AA:AA,B204&amp;"+"&amp;A204,Расклады!AC:AC)</f>
        <v>0</v>
      </c>
    </row>
    <row r="205" spans="1:6" ht="12.75">
      <c r="A205" s="62" t="str">
        <f t="shared" si="6"/>
        <v>---</v>
      </c>
      <c r="B205" s="78" t="str">
        <f t="shared" si="7"/>
        <v>---</v>
      </c>
      <c r="C205" s="45">
        <f>SUMIF(Расклады!X:X,A205&amp;"+"&amp;B205,Расклады!A:A)+SUMIF(Расклады!X:X,B205&amp;"+"&amp;A205,Расклады!K:K)+SUMIF(Расклады!AA:AA,A205&amp;"+"&amp;B205,Расклады!M:M)+SUMIF(Расклады!AA:AA,B205&amp;"+"&amp;A205,Расклады!W:W)</f>
        <v>0</v>
      </c>
      <c r="D205" s="74">
        <f>COUNTIF(Расклады!X:AA,A205&amp;"+"&amp;B205)+COUNTIF(Расклады!X:AA,B205&amp;"+"&amp;A205)</f>
        <v>0</v>
      </c>
      <c r="E205" s="77" t="b">
        <f>IF(D205=2,MATCH(C205,{-40000,-6.9999999999,-2.9999999999,3,7,40000},1)/2-0.5,IF(D205=3,MATCH(C205,{-40000,-9.9999999999,-6.9999999999,-2.9999999999,3,7,10,40000},1)/2-0.5,IF(D205=4,MATCH(C205,{-40000,-12.9999999999,-9.9999999999,-6.9999999999,-2.9999999999,3,7,10,13,40000},1)/2-0.5)))</f>
        <v>0</v>
      </c>
      <c r="F205" s="76">
        <f>SUMIF(Расклады!X:X,A205&amp;"+"&amp;B205,Расклады!Y:Y)+SUMIF(Расклады!X:X,B205&amp;"+"&amp;A205,Расклады!Z:Z)+SUMIF(Расклады!AA:AA,A205&amp;"+"&amp;B205,Расклады!AB:AB)+SUMIF(Расклады!AA:AA,B205&amp;"+"&amp;A205,Расклады!AC:AC)</f>
        <v>0</v>
      </c>
    </row>
    <row r="206" spans="1:6" ht="12.75">
      <c r="A206" s="62" t="str">
        <f t="shared" si="6"/>
        <v>---</v>
      </c>
      <c r="B206" s="78" t="str">
        <f t="shared" si="7"/>
        <v>---</v>
      </c>
      <c r="C206" s="45">
        <f>SUMIF(Расклады!X:X,A206&amp;"+"&amp;B206,Расклады!A:A)+SUMIF(Расклады!X:X,B206&amp;"+"&amp;A206,Расклады!K:K)+SUMIF(Расклады!AA:AA,A206&amp;"+"&amp;B206,Расклады!M:M)+SUMIF(Расклады!AA:AA,B206&amp;"+"&amp;A206,Расклады!W:W)</f>
        <v>0</v>
      </c>
      <c r="D206" s="74">
        <f>COUNTIF(Расклады!X:AA,A206&amp;"+"&amp;B206)+COUNTIF(Расклады!X:AA,B206&amp;"+"&amp;A206)</f>
        <v>0</v>
      </c>
      <c r="E206" s="77" t="b">
        <f>IF(D206=2,MATCH(C206,{-40000,-6.9999999999,-2.9999999999,3,7,40000},1)/2-0.5,IF(D206=3,MATCH(C206,{-40000,-9.9999999999,-6.9999999999,-2.9999999999,3,7,10,40000},1)/2-0.5,IF(D206=4,MATCH(C206,{-40000,-12.9999999999,-9.9999999999,-6.9999999999,-2.9999999999,3,7,10,13,40000},1)/2-0.5)))</f>
        <v>0</v>
      </c>
      <c r="F206" s="76">
        <f>SUMIF(Расклады!X:X,A206&amp;"+"&amp;B206,Расклады!Y:Y)+SUMIF(Расклады!X:X,B206&amp;"+"&amp;A206,Расклады!Z:Z)+SUMIF(Расклады!AA:AA,A206&amp;"+"&amp;B206,Расклады!AB:AB)+SUMIF(Расклады!AA:AA,B206&amp;"+"&amp;A206,Расклады!AC:AC)</f>
        <v>0</v>
      </c>
    </row>
    <row r="207" spans="1:6" ht="12.75">
      <c r="A207" s="62" t="str">
        <f t="shared" si="6"/>
        <v>---</v>
      </c>
      <c r="B207" s="78" t="str">
        <f t="shared" si="7"/>
        <v>---</v>
      </c>
      <c r="C207" s="45">
        <f>SUMIF(Расклады!X:X,A207&amp;"+"&amp;B207,Расклады!A:A)+SUMIF(Расклады!X:X,B207&amp;"+"&amp;A207,Расклады!K:K)+SUMIF(Расклады!AA:AA,A207&amp;"+"&amp;B207,Расклады!M:M)+SUMIF(Расклады!AA:AA,B207&amp;"+"&amp;A207,Расклады!W:W)</f>
        <v>0</v>
      </c>
      <c r="D207" s="74">
        <f>COUNTIF(Расклады!X:AA,A207&amp;"+"&amp;B207)+COUNTIF(Расклады!X:AA,B207&amp;"+"&amp;A207)</f>
        <v>0</v>
      </c>
      <c r="E207" s="77" t="b">
        <f>IF(D207=2,MATCH(C207,{-40000,-6.9999999999,-2.9999999999,3,7,40000},1)/2-0.5,IF(D207=3,MATCH(C207,{-40000,-9.9999999999,-6.9999999999,-2.9999999999,3,7,10,40000},1)/2-0.5,IF(D207=4,MATCH(C207,{-40000,-12.9999999999,-9.9999999999,-6.9999999999,-2.9999999999,3,7,10,13,40000},1)/2-0.5)))</f>
        <v>0</v>
      </c>
      <c r="F207" s="76">
        <f>SUMIF(Расклады!X:X,A207&amp;"+"&amp;B207,Расклады!Y:Y)+SUMIF(Расклады!X:X,B207&amp;"+"&amp;A207,Расклады!Z:Z)+SUMIF(Расклады!AA:AA,A207&amp;"+"&amp;B207,Расклады!AB:AB)+SUMIF(Расклады!AA:AA,B207&amp;"+"&amp;A207,Расклады!AC:AC)</f>
        <v>0</v>
      </c>
    </row>
    <row r="208" spans="1:6" ht="12.75">
      <c r="A208" s="62" t="str">
        <f t="shared" si="6"/>
        <v>---</v>
      </c>
      <c r="B208" s="78" t="str">
        <f t="shared" si="7"/>
        <v>---</v>
      </c>
      <c r="C208" s="45">
        <f>SUMIF(Расклады!X:X,A208&amp;"+"&amp;B208,Расклады!A:A)+SUMIF(Расклады!X:X,B208&amp;"+"&amp;A208,Расклады!K:K)+SUMIF(Расклады!AA:AA,A208&amp;"+"&amp;B208,Расклады!M:M)+SUMIF(Расклады!AA:AA,B208&amp;"+"&amp;A208,Расклады!W:W)</f>
        <v>0</v>
      </c>
      <c r="D208" s="74">
        <f>COUNTIF(Расклады!X:AA,A208&amp;"+"&amp;B208)+COUNTIF(Расклады!X:AA,B208&amp;"+"&amp;A208)</f>
        <v>0</v>
      </c>
      <c r="E208" s="77" t="b">
        <f>IF(D208=2,MATCH(C208,{-40000,-6.9999999999,-2.9999999999,3,7,40000},1)/2-0.5,IF(D208=3,MATCH(C208,{-40000,-9.9999999999,-6.9999999999,-2.9999999999,3,7,10,40000},1)/2-0.5,IF(D208=4,MATCH(C208,{-40000,-12.9999999999,-9.9999999999,-6.9999999999,-2.9999999999,3,7,10,13,40000},1)/2-0.5)))</f>
        <v>0</v>
      </c>
      <c r="F208" s="76">
        <f>SUMIF(Расклады!X:X,A208&amp;"+"&amp;B208,Расклады!Y:Y)+SUMIF(Расклады!X:X,B208&amp;"+"&amp;A208,Расклады!Z:Z)+SUMIF(Расклады!AA:AA,A208&amp;"+"&amp;B208,Расклады!AB:AB)+SUMIF(Расклады!AA:AA,B208&amp;"+"&amp;A208,Расклады!AC:AC)</f>
        <v>0</v>
      </c>
    </row>
    <row r="209" spans="1:6" ht="12.75">
      <c r="A209" s="62" t="str">
        <f t="shared" si="6"/>
        <v>---</v>
      </c>
      <c r="B209" s="78" t="str">
        <f t="shared" si="7"/>
        <v>---</v>
      </c>
      <c r="C209" s="45">
        <f>SUMIF(Расклады!X:X,A209&amp;"+"&amp;B209,Расклады!A:A)+SUMIF(Расклады!X:X,B209&amp;"+"&amp;A209,Расклады!K:K)+SUMIF(Расклады!AA:AA,A209&amp;"+"&amp;B209,Расклады!M:M)+SUMIF(Расклады!AA:AA,B209&amp;"+"&amp;A209,Расклады!W:W)</f>
        <v>0</v>
      </c>
      <c r="D209" s="74">
        <f>COUNTIF(Расклады!X:AA,A209&amp;"+"&amp;B209)+COUNTIF(Расклады!X:AA,B209&amp;"+"&amp;A209)</f>
        <v>0</v>
      </c>
      <c r="E209" s="77" t="b">
        <f>IF(D209=2,MATCH(C209,{-40000,-6.9999999999,-2.9999999999,3,7,40000},1)/2-0.5,IF(D209=3,MATCH(C209,{-40000,-9.9999999999,-6.9999999999,-2.9999999999,3,7,10,40000},1)/2-0.5,IF(D209=4,MATCH(C209,{-40000,-12.9999999999,-9.9999999999,-6.9999999999,-2.9999999999,3,7,10,13,40000},1)/2-0.5)))</f>
        <v>0</v>
      </c>
      <c r="F209" s="76">
        <f>SUMIF(Расклады!X:X,A209&amp;"+"&amp;B209,Расклады!Y:Y)+SUMIF(Расклады!X:X,B209&amp;"+"&amp;A209,Расклады!Z:Z)+SUMIF(Расклады!AA:AA,A209&amp;"+"&amp;B209,Расклады!AB:AB)+SUMIF(Расклады!AA:AA,B209&amp;"+"&amp;A209,Расклады!AC:AC)</f>
        <v>0</v>
      </c>
    </row>
    <row r="210" spans="1:6" ht="12.75">
      <c r="A210" s="62" t="str">
        <f aca="true" t="shared" si="8" ref="A210:A273">IF(B210=1,A209+1,IF(B210="---","---",A209))</f>
        <v>---</v>
      </c>
      <c r="B210" s="78" t="str">
        <f aca="true" t="shared" si="9" ref="B210:B273">IF(B209="---","---",IF(AND(A209=A$1,B209+1=A$1),"---",IF(B209=A$1,1,IF(B209+1=A209,B209+2,B209+1))))</f>
        <v>---</v>
      </c>
      <c r="C210" s="45">
        <f>SUMIF(Расклады!X:X,A210&amp;"+"&amp;B210,Расклады!A:A)+SUMIF(Расклады!X:X,B210&amp;"+"&amp;A210,Расклады!K:K)+SUMIF(Расклады!AA:AA,A210&amp;"+"&amp;B210,Расклады!M:M)+SUMIF(Расклады!AA:AA,B210&amp;"+"&amp;A210,Расклады!W:W)</f>
        <v>0</v>
      </c>
      <c r="D210" s="74">
        <f>COUNTIF(Расклады!X:AA,A210&amp;"+"&amp;B210)+COUNTIF(Расклады!X:AA,B210&amp;"+"&amp;A210)</f>
        <v>0</v>
      </c>
      <c r="E210" s="77" t="b">
        <f>IF(D210=2,MATCH(C210,{-40000,-6.9999999999,-2.9999999999,3,7,40000},1)/2-0.5,IF(D210=3,MATCH(C210,{-40000,-9.9999999999,-6.9999999999,-2.9999999999,3,7,10,40000},1)/2-0.5,IF(D210=4,MATCH(C210,{-40000,-12.9999999999,-9.9999999999,-6.9999999999,-2.9999999999,3,7,10,13,40000},1)/2-0.5)))</f>
        <v>0</v>
      </c>
      <c r="F210" s="76">
        <f>SUMIF(Расклады!X:X,A210&amp;"+"&amp;B210,Расклады!Y:Y)+SUMIF(Расклады!X:X,B210&amp;"+"&amp;A210,Расклады!Z:Z)+SUMIF(Расклады!AA:AA,A210&amp;"+"&amp;B210,Расклады!AB:AB)+SUMIF(Расклады!AA:AA,B210&amp;"+"&amp;A210,Расклады!AC:AC)</f>
        <v>0</v>
      </c>
    </row>
    <row r="211" spans="1:6" ht="12.75">
      <c r="A211" s="62" t="str">
        <f t="shared" si="8"/>
        <v>---</v>
      </c>
      <c r="B211" s="78" t="str">
        <f t="shared" si="9"/>
        <v>---</v>
      </c>
      <c r="C211" s="45">
        <f>SUMIF(Расклады!X:X,A211&amp;"+"&amp;B211,Расклады!A:A)+SUMIF(Расклады!X:X,B211&amp;"+"&amp;A211,Расклады!K:K)+SUMIF(Расклады!AA:AA,A211&amp;"+"&amp;B211,Расклады!M:M)+SUMIF(Расклады!AA:AA,B211&amp;"+"&amp;A211,Расклады!W:W)</f>
        <v>0</v>
      </c>
      <c r="D211" s="74">
        <f>COUNTIF(Расклады!X:AA,A211&amp;"+"&amp;B211)+COUNTIF(Расклады!X:AA,B211&amp;"+"&amp;A211)</f>
        <v>0</v>
      </c>
      <c r="E211" s="77" t="b">
        <f>IF(D211=2,MATCH(C211,{-40000,-6.9999999999,-2.9999999999,3,7,40000},1)/2-0.5,IF(D211=3,MATCH(C211,{-40000,-9.9999999999,-6.9999999999,-2.9999999999,3,7,10,40000},1)/2-0.5,IF(D211=4,MATCH(C211,{-40000,-12.9999999999,-9.9999999999,-6.9999999999,-2.9999999999,3,7,10,13,40000},1)/2-0.5)))</f>
        <v>0</v>
      </c>
      <c r="F211" s="76">
        <f>SUMIF(Расклады!X:X,A211&amp;"+"&amp;B211,Расклады!Y:Y)+SUMIF(Расклады!X:X,B211&amp;"+"&amp;A211,Расклады!Z:Z)+SUMIF(Расклады!AA:AA,A211&amp;"+"&amp;B211,Расклады!AB:AB)+SUMIF(Расклады!AA:AA,B211&amp;"+"&amp;A211,Расклады!AC:AC)</f>
        <v>0</v>
      </c>
    </row>
    <row r="212" spans="1:6" ht="12.75">
      <c r="A212" s="62" t="str">
        <f t="shared" si="8"/>
        <v>---</v>
      </c>
      <c r="B212" s="78" t="str">
        <f t="shared" si="9"/>
        <v>---</v>
      </c>
      <c r="C212" s="45">
        <f>SUMIF(Расклады!X:X,A212&amp;"+"&amp;B212,Расклады!A:A)+SUMIF(Расклады!X:X,B212&amp;"+"&amp;A212,Расклады!K:K)+SUMIF(Расклады!AA:AA,A212&amp;"+"&amp;B212,Расклады!M:M)+SUMIF(Расклады!AA:AA,B212&amp;"+"&amp;A212,Расклады!W:W)</f>
        <v>0</v>
      </c>
      <c r="D212" s="74">
        <f>COUNTIF(Расклады!X:AA,A212&amp;"+"&amp;B212)+COUNTIF(Расклады!X:AA,B212&amp;"+"&amp;A212)</f>
        <v>0</v>
      </c>
      <c r="E212" s="77" t="b">
        <f>IF(D212=2,MATCH(C212,{-40000,-6.9999999999,-2.9999999999,3,7,40000},1)/2-0.5,IF(D212=3,MATCH(C212,{-40000,-9.9999999999,-6.9999999999,-2.9999999999,3,7,10,40000},1)/2-0.5,IF(D212=4,MATCH(C212,{-40000,-12.9999999999,-9.9999999999,-6.9999999999,-2.9999999999,3,7,10,13,40000},1)/2-0.5)))</f>
        <v>0</v>
      </c>
      <c r="F212" s="76">
        <f>SUMIF(Расклады!X:X,A212&amp;"+"&amp;B212,Расклады!Y:Y)+SUMIF(Расклады!X:X,B212&amp;"+"&amp;A212,Расклады!Z:Z)+SUMIF(Расклады!AA:AA,A212&amp;"+"&amp;B212,Расклады!AB:AB)+SUMIF(Расклады!AA:AA,B212&amp;"+"&amp;A212,Расклады!AC:AC)</f>
        <v>0</v>
      </c>
    </row>
    <row r="213" spans="1:6" ht="12.75">
      <c r="A213" s="62" t="str">
        <f t="shared" si="8"/>
        <v>---</v>
      </c>
      <c r="B213" s="78" t="str">
        <f t="shared" si="9"/>
        <v>---</v>
      </c>
      <c r="C213" s="45">
        <f>SUMIF(Расклады!X:X,A213&amp;"+"&amp;B213,Расклады!A:A)+SUMIF(Расклады!X:X,B213&amp;"+"&amp;A213,Расклады!K:K)+SUMIF(Расклады!AA:AA,A213&amp;"+"&amp;B213,Расклады!M:M)+SUMIF(Расклады!AA:AA,B213&amp;"+"&amp;A213,Расклады!W:W)</f>
        <v>0</v>
      </c>
      <c r="D213" s="74">
        <f>COUNTIF(Расклады!X:AA,A213&amp;"+"&amp;B213)+COUNTIF(Расклады!X:AA,B213&amp;"+"&amp;A213)</f>
        <v>0</v>
      </c>
      <c r="E213" s="77" t="b">
        <f>IF(D213=2,MATCH(C213,{-40000,-6.9999999999,-2.9999999999,3,7,40000},1)/2-0.5,IF(D213=3,MATCH(C213,{-40000,-9.9999999999,-6.9999999999,-2.9999999999,3,7,10,40000},1)/2-0.5,IF(D213=4,MATCH(C213,{-40000,-12.9999999999,-9.9999999999,-6.9999999999,-2.9999999999,3,7,10,13,40000},1)/2-0.5)))</f>
        <v>0</v>
      </c>
      <c r="F213" s="76">
        <f>SUMIF(Расклады!X:X,A213&amp;"+"&amp;B213,Расклады!Y:Y)+SUMIF(Расклады!X:X,B213&amp;"+"&amp;A213,Расклады!Z:Z)+SUMIF(Расклады!AA:AA,A213&amp;"+"&amp;B213,Расклады!AB:AB)+SUMIF(Расклады!AA:AA,B213&amp;"+"&amp;A213,Расклады!AC:AC)</f>
        <v>0</v>
      </c>
    </row>
    <row r="214" spans="1:6" ht="12.75">
      <c r="A214" s="62" t="str">
        <f t="shared" si="8"/>
        <v>---</v>
      </c>
      <c r="B214" s="78" t="str">
        <f t="shared" si="9"/>
        <v>---</v>
      </c>
      <c r="C214" s="45">
        <f>SUMIF(Расклады!X:X,A214&amp;"+"&amp;B214,Расклады!A:A)+SUMIF(Расклады!X:X,B214&amp;"+"&amp;A214,Расклады!K:K)+SUMIF(Расклады!AA:AA,A214&amp;"+"&amp;B214,Расклады!M:M)+SUMIF(Расклады!AA:AA,B214&amp;"+"&amp;A214,Расклады!W:W)</f>
        <v>0</v>
      </c>
      <c r="D214" s="74">
        <f>COUNTIF(Расклады!X:AA,A214&amp;"+"&amp;B214)+COUNTIF(Расклады!X:AA,B214&amp;"+"&amp;A214)</f>
        <v>0</v>
      </c>
      <c r="E214" s="77" t="b">
        <f>IF(D214=2,MATCH(C214,{-40000,-6.9999999999,-2.9999999999,3,7,40000},1)/2-0.5,IF(D214=3,MATCH(C214,{-40000,-9.9999999999,-6.9999999999,-2.9999999999,3,7,10,40000},1)/2-0.5,IF(D214=4,MATCH(C214,{-40000,-12.9999999999,-9.9999999999,-6.9999999999,-2.9999999999,3,7,10,13,40000},1)/2-0.5)))</f>
        <v>0</v>
      </c>
      <c r="F214" s="76">
        <f>SUMIF(Расклады!X:X,A214&amp;"+"&amp;B214,Расклады!Y:Y)+SUMIF(Расклады!X:X,B214&amp;"+"&amp;A214,Расклады!Z:Z)+SUMIF(Расклады!AA:AA,A214&amp;"+"&amp;B214,Расклады!AB:AB)+SUMIF(Расклады!AA:AA,B214&amp;"+"&amp;A214,Расклады!AC:AC)</f>
        <v>0</v>
      </c>
    </row>
    <row r="215" spans="1:6" ht="12.75">
      <c r="A215" s="62" t="str">
        <f t="shared" si="8"/>
        <v>---</v>
      </c>
      <c r="B215" s="78" t="str">
        <f t="shared" si="9"/>
        <v>---</v>
      </c>
      <c r="C215" s="45">
        <f>SUMIF(Расклады!X:X,A215&amp;"+"&amp;B215,Расклады!A:A)+SUMIF(Расклады!X:X,B215&amp;"+"&amp;A215,Расклады!K:K)+SUMIF(Расклады!AA:AA,A215&amp;"+"&amp;B215,Расклады!M:M)+SUMIF(Расклады!AA:AA,B215&amp;"+"&amp;A215,Расклады!W:W)</f>
        <v>0</v>
      </c>
      <c r="D215" s="74">
        <f>COUNTIF(Расклады!X:AA,A215&amp;"+"&amp;B215)+COUNTIF(Расклады!X:AA,B215&amp;"+"&amp;A215)</f>
        <v>0</v>
      </c>
      <c r="E215" s="77" t="b">
        <f>IF(D215=2,MATCH(C215,{-40000,-6.9999999999,-2.9999999999,3,7,40000},1)/2-0.5,IF(D215=3,MATCH(C215,{-40000,-9.9999999999,-6.9999999999,-2.9999999999,3,7,10,40000},1)/2-0.5,IF(D215=4,MATCH(C215,{-40000,-12.9999999999,-9.9999999999,-6.9999999999,-2.9999999999,3,7,10,13,40000},1)/2-0.5)))</f>
        <v>0</v>
      </c>
      <c r="F215" s="76">
        <f>SUMIF(Расклады!X:X,A215&amp;"+"&amp;B215,Расклады!Y:Y)+SUMIF(Расклады!X:X,B215&amp;"+"&amp;A215,Расклады!Z:Z)+SUMIF(Расклады!AA:AA,A215&amp;"+"&amp;B215,Расклады!AB:AB)+SUMIF(Расклады!AA:AA,B215&amp;"+"&amp;A215,Расклады!AC:AC)</f>
        <v>0</v>
      </c>
    </row>
    <row r="216" spans="1:6" ht="12.75">
      <c r="A216" s="62" t="str">
        <f t="shared" si="8"/>
        <v>---</v>
      </c>
      <c r="B216" s="78" t="str">
        <f t="shared" si="9"/>
        <v>---</v>
      </c>
      <c r="C216" s="45">
        <f>SUMIF(Расклады!X:X,A216&amp;"+"&amp;B216,Расклады!A:A)+SUMIF(Расклады!X:X,B216&amp;"+"&amp;A216,Расклады!K:K)+SUMIF(Расклады!AA:AA,A216&amp;"+"&amp;B216,Расклады!M:M)+SUMIF(Расклады!AA:AA,B216&amp;"+"&amp;A216,Расклады!W:W)</f>
        <v>0</v>
      </c>
      <c r="D216" s="74">
        <f>COUNTIF(Расклады!X:AA,A216&amp;"+"&amp;B216)+COUNTIF(Расклады!X:AA,B216&amp;"+"&amp;A216)</f>
        <v>0</v>
      </c>
      <c r="E216" s="77" t="b">
        <f>IF(D216=2,MATCH(C216,{-40000,-6.9999999999,-2.9999999999,3,7,40000},1)/2-0.5,IF(D216=3,MATCH(C216,{-40000,-9.9999999999,-6.9999999999,-2.9999999999,3,7,10,40000},1)/2-0.5,IF(D216=4,MATCH(C216,{-40000,-12.9999999999,-9.9999999999,-6.9999999999,-2.9999999999,3,7,10,13,40000},1)/2-0.5)))</f>
        <v>0</v>
      </c>
      <c r="F216" s="76">
        <f>SUMIF(Расклады!X:X,A216&amp;"+"&amp;B216,Расклады!Y:Y)+SUMIF(Расклады!X:X,B216&amp;"+"&amp;A216,Расклады!Z:Z)+SUMIF(Расклады!AA:AA,A216&amp;"+"&amp;B216,Расклады!AB:AB)+SUMIF(Расклады!AA:AA,B216&amp;"+"&amp;A216,Расклады!AC:AC)</f>
        <v>0</v>
      </c>
    </row>
    <row r="217" spans="1:6" ht="12.75">
      <c r="A217" s="62" t="str">
        <f t="shared" si="8"/>
        <v>---</v>
      </c>
      <c r="B217" s="78" t="str">
        <f t="shared" si="9"/>
        <v>---</v>
      </c>
      <c r="C217" s="45">
        <f>SUMIF(Расклады!X:X,A217&amp;"+"&amp;B217,Расклады!A:A)+SUMIF(Расклады!X:X,B217&amp;"+"&amp;A217,Расклады!K:K)+SUMIF(Расклады!AA:AA,A217&amp;"+"&amp;B217,Расклады!M:M)+SUMIF(Расклады!AA:AA,B217&amp;"+"&amp;A217,Расклады!W:W)</f>
        <v>0</v>
      </c>
      <c r="D217" s="74">
        <f>COUNTIF(Расклады!X:AA,A217&amp;"+"&amp;B217)+COUNTIF(Расклады!X:AA,B217&amp;"+"&amp;A217)</f>
        <v>0</v>
      </c>
      <c r="E217" s="77" t="b">
        <f>IF(D217=2,MATCH(C217,{-40000,-6.9999999999,-2.9999999999,3,7,40000},1)/2-0.5,IF(D217=3,MATCH(C217,{-40000,-9.9999999999,-6.9999999999,-2.9999999999,3,7,10,40000},1)/2-0.5,IF(D217=4,MATCH(C217,{-40000,-12.9999999999,-9.9999999999,-6.9999999999,-2.9999999999,3,7,10,13,40000},1)/2-0.5)))</f>
        <v>0</v>
      </c>
      <c r="F217" s="76">
        <f>SUMIF(Расклады!X:X,A217&amp;"+"&amp;B217,Расклады!Y:Y)+SUMIF(Расклады!X:X,B217&amp;"+"&amp;A217,Расклады!Z:Z)+SUMIF(Расклады!AA:AA,A217&amp;"+"&amp;B217,Расклады!AB:AB)+SUMIF(Расклады!AA:AA,B217&amp;"+"&amp;A217,Расклады!AC:AC)</f>
        <v>0</v>
      </c>
    </row>
    <row r="218" spans="1:6" ht="12.75">
      <c r="A218" s="62" t="str">
        <f t="shared" si="8"/>
        <v>---</v>
      </c>
      <c r="B218" s="78" t="str">
        <f t="shared" si="9"/>
        <v>---</v>
      </c>
      <c r="C218" s="45">
        <f>SUMIF(Расклады!X:X,A218&amp;"+"&amp;B218,Расклады!A:A)+SUMIF(Расклады!X:X,B218&amp;"+"&amp;A218,Расклады!K:K)+SUMIF(Расклады!AA:AA,A218&amp;"+"&amp;B218,Расклады!M:M)+SUMIF(Расклады!AA:AA,B218&amp;"+"&amp;A218,Расклады!W:W)</f>
        <v>0</v>
      </c>
      <c r="D218" s="74">
        <f>COUNTIF(Расклады!X:AA,A218&amp;"+"&amp;B218)+COUNTIF(Расклады!X:AA,B218&amp;"+"&amp;A218)</f>
        <v>0</v>
      </c>
      <c r="E218" s="77" t="b">
        <f>IF(D218=2,MATCH(C218,{-40000,-6.9999999999,-2.9999999999,3,7,40000},1)/2-0.5,IF(D218=3,MATCH(C218,{-40000,-9.9999999999,-6.9999999999,-2.9999999999,3,7,10,40000},1)/2-0.5,IF(D218=4,MATCH(C218,{-40000,-12.9999999999,-9.9999999999,-6.9999999999,-2.9999999999,3,7,10,13,40000},1)/2-0.5)))</f>
        <v>0</v>
      </c>
      <c r="F218" s="76">
        <f>SUMIF(Расклады!X:X,A218&amp;"+"&amp;B218,Расклады!Y:Y)+SUMIF(Расклады!X:X,B218&amp;"+"&amp;A218,Расклады!Z:Z)+SUMIF(Расклады!AA:AA,A218&amp;"+"&amp;B218,Расклады!AB:AB)+SUMIF(Расклады!AA:AA,B218&amp;"+"&amp;A218,Расклады!AC:AC)</f>
        <v>0</v>
      </c>
    </row>
    <row r="219" spans="1:6" ht="12.75">
      <c r="A219" s="62" t="str">
        <f t="shared" si="8"/>
        <v>---</v>
      </c>
      <c r="B219" s="78" t="str">
        <f t="shared" si="9"/>
        <v>---</v>
      </c>
      <c r="C219" s="45">
        <f>SUMIF(Расклады!X:X,A219&amp;"+"&amp;B219,Расклады!A:A)+SUMIF(Расклады!X:X,B219&amp;"+"&amp;A219,Расклады!K:K)+SUMIF(Расклады!AA:AA,A219&amp;"+"&amp;B219,Расклады!M:M)+SUMIF(Расклады!AA:AA,B219&amp;"+"&amp;A219,Расклады!W:W)</f>
        <v>0</v>
      </c>
      <c r="D219" s="74">
        <f>COUNTIF(Расклады!X:AA,A219&amp;"+"&amp;B219)+COUNTIF(Расклады!X:AA,B219&amp;"+"&amp;A219)</f>
        <v>0</v>
      </c>
      <c r="E219" s="77" t="b">
        <f>IF(D219=2,MATCH(C219,{-40000,-6.9999999999,-2.9999999999,3,7,40000},1)/2-0.5,IF(D219=3,MATCH(C219,{-40000,-9.9999999999,-6.9999999999,-2.9999999999,3,7,10,40000},1)/2-0.5,IF(D219=4,MATCH(C219,{-40000,-12.9999999999,-9.9999999999,-6.9999999999,-2.9999999999,3,7,10,13,40000},1)/2-0.5)))</f>
        <v>0</v>
      </c>
      <c r="F219" s="76">
        <f>SUMIF(Расклады!X:X,A219&amp;"+"&amp;B219,Расклады!Y:Y)+SUMIF(Расклады!X:X,B219&amp;"+"&amp;A219,Расклады!Z:Z)+SUMIF(Расклады!AA:AA,A219&amp;"+"&amp;B219,Расклады!AB:AB)+SUMIF(Расклады!AA:AA,B219&amp;"+"&amp;A219,Расклады!AC:AC)</f>
        <v>0</v>
      </c>
    </row>
    <row r="220" spans="1:6" ht="12.75">
      <c r="A220" s="62" t="str">
        <f t="shared" si="8"/>
        <v>---</v>
      </c>
      <c r="B220" s="78" t="str">
        <f t="shared" si="9"/>
        <v>---</v>
      </c>
      <c r="C220" s="45">
        <f>SUMIF(Расклады!X:X,A220&amp;"+"&amp;B220,Расклады!A:A)+SUMIF(Расклады!X:X,B220&amp;"+"&amp;A220,Расклады!K:K)+SUMIF(Расклады!AA:AA,A220&amp;"+"&amp;B220,Расклады!M:M)+SUMIF(Расклады!AA:AA,B220&amp;"+"&amp;A220,Расклады!W:W)</f>
        <v>0</v>
      </c>
      <c r="D220" s="74">
        <f>COUNTIF(Расклады!X:AA,A220&amp;"+"&amp;B220)+COUNTIF(Расклады!X:AA,B220&amp;"+"&amp;A220)</f>
        <v>0</v>
      </c>
      <c r="E220" s="77" t="b">
        <f>IF(D220=2,MATCH(C220,{-40000,-6.9999999999,-2.9999999999,3,7,40000},1)/2-0.5,IF(D220=3,MATCH(C220,{-40000,-9.9999999999,-6.9999999999,-2.9999999999,3,7,10,40000},1)/2-0.5,IF(D220=4,MATCH(C220,{-40000,-12.9999999999,-9.9999999999,-6.9999999999,-2.9999999999,3,7,10,13,40000},1)/2-0.5)))</f>
        <v>0</v>
      </c>
      <c r="F220" s="76">
        <f>SUMIF(Расклады!X:X,A220&amp;"+"&amp;B220,Расклады!Y:Y)+SUMIF(Расклады!X:X,B220&amp;"+"&amp;A220,Расклады!Z:Z)+SUMIF(Расклады!AA:AA,A220&amp;"+"&amp;B220,Расклады!AB:AB)+SUMIF(Расклады!AA:AA,B220&amp;"+"&amp;A220,Расклады!AC:AC)</f>
        <v>0</v>
      </c>
    </row>
    <row r="221" spans="1:6" ht="12.75">
      <c r="A221" s="62" t="str">
        <f t="shared" si="8"/>
        <v>---</v>
      </c>
      <c r="B221" s="78" t="str">
        <f t="shared" si="9"/>
        <v>---</v>
      </c>
      <c r="C221" s="45">
        <f>SUMIF(Расклады!X:X,A221&amp;"+"&amp;B221,Расклады!A:A)+SUMIF(Расклады!X:X,B221&amp;"+"&amp;A221,Расклады!K:K)+SUMIF(Расклады!AA:AA,A221&amp;"+"&amp;B221,Расклады!M:M)+SUMIF(Расклады!AA:AA,B221&amp;"+"&amp;A221,Расклады!W:W)</f>
        <v>0</v>
      </c>
      <c r="D221" s="74">
        <f>COUNTIF(Расклады!X:AA,A221&amp;"+"&amp;B221)+COUNTIF(Расклады!X:AA,B221&amp;"+"&amp;A221)</f>
        <v>0</v>
      </c>
      <c r="E221" s="77" t="b">
        <f>IF(D221=2,MATCH(C221,{-40000,-6.9999999999,-2.9999999999,3,7,40000},1)/2-0.5,IF(D221=3,MATCH(C221,{-40000,-9.9999999999,-6.9999999999,-2.9999999999,3,7,10,40000},1)/2-0.5,IF(D221=4,MATCH(C221,{-40000,-12.9999999999,-9.9999999999,-6.9999999999,-2.9999999999,3,7,10,13,40000},1)/2-0.5)))</f>
        <v>0</v>
      </c>
      <c r="F221" s="76">
        <f>SUMIF(Расклады!X:X,A221&amp;"+"&amp;B221,Расклады!Y:Y)+SUMIF(Расклады!X:X,B221&amp;"+"&amp;A221,Расклады!Z:Z)+SUMIF(Расклады!AA:AA,A221&amp;"+"&amp;B221,Расклады!AB:AB)+SUMIF(Расклады!AA:AA,B221&amp;"+"&amp;A221,Расклады!AC:AC)</f>
        <v>0</v>
      </c>
    </row>
    <row r="222" spans="1:6" ht="12.75">
      <c r="A222" s="62" t="str">
        <f t="shared" si="8"/>
        <v>---</v>
      </c>
      <c r="B222" s="78" t="str">
        <f t="shared" si="9"/>
        <v>---</v>
      </c>
      <c r="C222" s="45">
        <f>SUMIF(Расклады!X:X,A222&amp;"+"&amp;B222,Расклады!A:A)+SUMIF(Расклады!X:X,B222&amp;"+"&amp;A222,Расклады!K:K)+SUMIF(Расклады!AA:AA,A222&amp;"+"&amp;B222,Расклады!M:M)+SUMIF(Расклады!AA:AA,B222&amp;"+"&amp;A222,Расклады!W:W)</f>
        <v>0</v>
      </c>
      <c r="D222" s="74">
        <f>COUNTIF(Расклады!X:AA,A222&amp;"+"&amp;B222)+COUNTIF(Расклады!X:AA,B222&amp;"+"&amp;A222)</f>
        <v>0</v>
      </c>
      <c r="E222" s="77" t="b">
        <f>IF(D222=2,MATCH(C222,{-40000,-6.9999999999,-2.9999999999,3,7,40000},1)/2-0.5,IF(D222=3,MATCH(C222,{-40000,-9.9999999999,-6.9999999999,-2.9999999999,3,7,10,40000},1)/2-0.5,IF(D222=4,MATCH(C222,{-40000,-12.9999999999,-9.9999999999,-6.9999999999,-2.9999999999,3,7,10,13,40000},1)/2-0.5)))</f>
        <v>0</v>
      </c>
      <c r="F222" s="76">
        <f>SUMIF(Расклады!X:X,A222&amp;"+"&amp;B222,Расклады!Y:Y)+SUMIF(Расклады!X:X,B222&amp;"+"&amp;A222,Расклады!Z:Z)+SUMIF(Расклады!AA:AA,A222&amp;"+"&amp;B222,Расклады!AB:AB)+SUMIF(Расклады!AA:AA,B222&amp;"+"&amp;A222,Расклады!AC:AC)</f>
        <v>0</v>
      </c>
    </row>
    <row r="223" spans="1:6" ht="12.75">
      <c r="A223" s="62" t="str">
        <f t="shared" si="8"/>
        <v>---</v>
      </c>
      <c r="B223" s="78" t="str">
        <f t="shared" si="9"/>
        <v>---</v>
      </c>
      <c r="C223" s="45">
        <f>SUMIF(Расклады!X:X,A223&amp;"+"&amp;B223,Расклады!A:A)+SUMIF(Расклады!X:X,B223&amp;"+"&amp;A223,Расклады!K:K)+SUMIF(Расклады!AA:AA,A223&amp;"+"&amp;B223,Расклады!M:M)+SUMIF(Расклады!AA:AA,B223&amp;"+"&amp;A223,Расклады!W:W)</f>
        <v>0</v>
      </c>
      <c r="D223" s="74">
        <f>COUNTIF(Расклады!X:AA,A223&amp;"+"&amp;B223)+COUNTIF(Расклады!X:AA,B223&amp;"+"&amp;A223)</f>
        <v>0</v>
      </c>
      <c r="E223" s="77" t="b">
        <f>IF(D223=2,MATCH(C223,{-40000,-6.9999999999,-2.9999999999,3,7,40000},1)/2-0.5,IF(D223=3,MATCH(C223,{-40000,-9.9999999999,-6.9999999999,-2.9999999999,3,7,10,40000},1)/2-0.5,IF(D223=4,MATCH(C223,{-40000,-12.9999999999,-9.9999999999,-6.9999999999,-2.9999999999,3,7,10,13,40000},1)/2-0.5)))</f>
        <v>0</v>
      </c>
      <c r="F223" s="76">
        <f>SUMIF(Расклады!X:X,A223&amp;"+"&amp;B223,Расклады!Y:Y)+SUMIF(Расклады!X:X,B223&amp;"+"&amp;A223,Расклады!Z:Z)+SUMIF(Расклады!AA:AA,A223&amp;"+"&amp;B223,Расклады!AB:AB)+SUMIF(Расклады!AA:AA,B223&amp;"+"&amp;A223,Расклады!AC:AC)</f>
        <v>0</v>
      </c>
    </row>
    <row r="224" spans="1:6" ht="12.75">
      <c r="A224" s="62" t="str">
        <f t="shared" si="8"/>
        <v>---</v>
      </c>
      <c r="B224" s="78" t="str">
        <f t="shared" si="9"/>
        <v>---</v>
      </c>
      <c r="C224" s="45">
        <f>SUMIF(Расклады!X:X,A224&amp;"+"&amp;B224,Расклады!A:A)+SUMIF(Расклады!X:X,B224&amp;"+"&amp;A224,Расклады!K:K)+SUMIF(Расклады!AA:AA,A224&amp;"+"&amp;B224,Расклады!M:M)+SUMIF(Расклады!AA:AA,B224&amp;"+"&amp;A224,Расклады!W:W)</f>
        <v>0</v>
      </c>
      <c r="D224" s="74">
        <f>COUNTIF(Расклады!X:AA,A224&amp;"+"&amp;B224)+COUNTIF(Расклады!X:AA,B224&amp;"+"&amp;A224)</f>
        <v>0</v>
      </c>
      <c r="E224" s="77" t="b">
        <f>IF(D224=2,MATCH(C224,{-40000,-6.9999999999,-2.9999999999,3,7,40000},1)/2-0.5,IF(D224=3,MATCH(C224,{-40000,-9.9999999999,-6.9999999999,-2.9999999999,3,7,10,40000},1)/2-0.5,IF(D224=4,MATCH(C224,{-40000,-12.9999999999,-9.9999999999,-6.9999999999,-2.9999999999,3,7,10,13,40000},1)/2-0.5)))</f>
        <v>0</v>
      </c>
      <c r="F224" s="76">
        <f>SUMIF(Расклады!X:X,A224&amp;"+"&amp;B224,Расклады!Y:Y)+SUMIF(Расклады!X:X,B224&amp;"+"&amp;A224,Расклады!Z:Z)+SUMIF(Расклады!AA:AA,A224&amp;"+"&amp;B224,Расклады!AB:AB)+SUMIF(Расклады!AA:AA,B224&amp;"+"&amp;A224,Расклады!AC:AC)</f>
        <v>0</v>
      </c>
    </row>
    <row r="225" spans="1:6" ht="12.75">
      <c r="A225" s="62" t="str">
        <f t="shared" si="8"/>
        <v>---</v>
      </c>
      <c r="B225" s="78" t="str">
        <f t="shared" si="9"/>
        <v>---</v>
      </c>
      <c r="C225" s="45">
        <f>SUMIF(Расклады!X:X,A225&amp;"+"&amp;B225,Расклады!A:A)+SUMIF(Расклады!X:X,B225&amp;"+"&amp;A225,Расклады!K:K)+SUMIF(Расклады!AA:AA,A225&amp;"+"&amp;B225,Расклады!M:M)+SUMIF(Расклады!AA:AA,B225&amp;"+"&amp;A225,Расклады!W:W)</f>
        <v>0</v>
      </c>
      <c r="D225" s="74">
        <f>COUNTIF(Расклады!X:AA,A225&amp;"+"&amp;B225)+COUNTIF(Расклады!X:AA,B225&amp;"+"&amp;A225)</f>
        <v>0</v>
      </c>
      <c r="E225" s="77" t="b">
        <f>IF(D225=2,MATCH(C225,{-40000,-6.9999999999,-2.9999999999,3,7,40000},1)/2-0.5,IF(D225=3,MATCH(C225,{-40000,-9.9999999999,-6.9999999999,-2.9999999999,3,7,10,40000},1)/2-0.5,IF(D225=4,MATCH(C225,{-40000,-12.9999999999,-9.9999999999,-6.9999999999,-2.9999999999,3,7,10,13,40000},1)/2-0.5)))</f>
        <v>0</v>
      </c>
      <c r="F225" s="76">
        <f>SUMIF(Расклады!X:X,A225&amp;"+"&amp;B225,Расклады!Y:Y)+SUMIF(Расклады!X:X,B225&amp;"+"&amp;A225,Расклады!Z:Z)+SUMIF(Расклады!AA:AA,A225&amp;"+"&amp;B225,Расклады!AB:AB)+SUMIF(Расклады!AA:AA,B225&amp;"+"&amp;A225,Расклады!AC:AC)</f>
        <v>0</v>
      </c>
    </row>
    <row r="226" spans="1:6" ht="12.75">
      <c r="A226" s="62" t="str">
        <f t="shared" si="8"/>
        <v>---</v>
      </c>
      <c r="B226" s="78" t="str">
        <f t="shared" si="9"/>
        <v>---</v>
      </c>
      <c r="C226" s="45">
        <f>SUMIF(Расклады!X:X,A226&amp;"+"&amp;B226,Расклады!A:A)+SUMIF(Расклады!X:X,B226&amp;"+"&amp;A226,Расклады!K:K)+SUMIF(Расклады!AA:AA,A226&amp;"+"&amp;B226,Расклады!M:M)+SUMIF(Расклады!AA:AA,B226&amp;"+"&amp;A226,Расклады!W:W)</f>
        <v>0</v>
      </c>
      <c r="D226" s="74">
        <f>COUNTIF(Расклады!X:AA,A226&amp;"+"&amp;B226)+COUNTIF(Расклады!X:AA,B226&amp;"+"&amp;A226)</f>
        <v>0</v>
      </c>
      <c r="E226" s="77" t="b">
        <f>IF(D226=2,MATCH(C226,{-40000,-6.9999999999,-2.9999999999,3,7,40000},1)/2-0.5,IF(D226=3,MATCH(C226,{-40000,-9.9999999999,-6.9999999999,-2.9999999999,3,7,10,40000},1)/2-0.5,IF(D226=4,MATCH(C226,{-40000,-12.9999999999,-9.9999999999,-6.9999999999,-2.9999999999,3,7,10,13,40000},1)/2-0.5)))</f>
        <v>0</v>
      </c>
      <c r="F226" s="76">
        <f>SUMIF(Расклады!X:X,A226&amp;"+"&amp;B226,Расклады!Y:Y)+SUMIF(Расклады!X:X,B226&amp;"+"&amp;A226,Расклады!Z:Z)+SUMIF(Расклады!AA:AA,A226&amp;"+"&amp;B226,Расклады!AB:AB)+SUMIF(Расклады!AA:AA,B226&amp;"+"&amp;A226,Расклады!AC:AC)</f>
        <v>0</v>
      </c>
    </row>
    <row r="227" spans="1:6" ht="12.75">
      <c r="A227" s="62" t="str">
        <f t="shared" si="8"/>
        <v>---</v>
      </c>
      <c r="B227" s="78" t="str">
        <f t="shared" si="9"/>
        <v>---</v>
      </c>
      <c r="C227" s="45">
        <f>SUMIF(Расклады!X:X,A227&amp;"+"&amp;B227,Расклады!A:A)+SUMIF(Расклады!X:X,B227&amp;"+"&amp;A227,Расклады!K:K)+SUMIF(Расклады!AA:AA,A227&amp;"+"&amp;B227,Расклады!M:M)+SUMIF(Расклады!AA:AA,B227&amp;"+"&amp;A227,Расклады!W:W)</f>
        <v>0</v>
      </c>
      <c r="D227" s="74">
        <f>COUNTIF(Расклады!X:AA,A227&amp;"+"&amp;B227)+COUNTIF(Расклады!X:AA,B227&amp;"+"&amp;A227)</f>
        <v>0</v>
      </c>
      <c r="E227" s="77" t="b">
        <f>IF(D227=2,MATCH(C227,{-40000,-6.9999999999,-2.9999999999,3,7,40000},1)/2-0.5,IF(D227=3,MATCH(C227,{-40000,-9.9999999999,-6.9999999999,-2.9999999999,3,7,10,40000},1)/2-0.5,IF(D227=4,MATCH(C227,{-40000,-12.9999999999,-9.9999999999,-6.9999999999,-2.9999999999,3,7,10,13,40000},1)/2-0.5)))</f>
        <v>0</v>
      </c>
      <c r="F227" s="76">
        <f>SUMIF(Расклады!X:X,A227&amp;"+"&amp;B227,Расклады!Y:Y)+SUMIF(Расклады!X:X,B227&amp;"+"&amp;A227,Расклады!Z:Z)+SUMIF(Расклады!AA:AA,A227&amp;"+"&amp;B227,Расклады!AB:AB)+SUMIF(Расклады!AA:AA,B227&amp;"+"&amp;A227,Расклады!AC:AC)</f>
        <v>0</v>
      </c>
    </row>
    <row r="228" spans="1:6" ht="12.75">
      <c r="A228" s="62" t="str">
        <f t="shared" si="8"/>
        <v>---</v>
      </c>
      <c r="B228" s="78" t="str">
        <f t="shared" si="9"/>
        <v>---</v>
      </c>
      <c r="C228" s="45">
        <f>SUMIF(Расклады!X:X,A228&amp;"+"&amp;B228,Расклады!A:A)+SUMIF(Расклады!X:X,B228&amp;"+"&amp;A228,Расклады!K:K)+SUMIF(Расклады!AA:AA,A228&amp;"+"&amp;B228,Расклады!M:M)+SUMIF(Расклады!AA:AA,B228&amp;"+"&amp;A228,Расклады!W:W)</f>
        <v>0</v>
      </c>
      <c r="D228" s="74">
        <f>COUNTIF(Расклады!X:AA,A228&amp;"+"&amp;B228)+COUNTIF(Расклады!X:AA,B228&amp;"+"&amp;A228)</f>
        <v>0</v>
      </c>
      <c r="E228" s="77" t="b">
        <f>IF(D228=2,MATCH(C228,{-40000,-6.9999999999,-2.9999999999,3,7,40000},1)/2-0.5,IF(D228=3,MATCH(C228,{-40000,-9.9999999999,-6.9999999999,-2.9999999999,3,7,10,40000},1)/2-0.5,IF(D228=4,MATCH(C228,{-40000,-12.9999999999,-9.9999999999,-6.9999999999,-2.9999999999,3,7,10,13,40000},1)/2-0.5)))</f>
        <v>0</v>
      </c>
      <c r="F228" s="76">
        <f>SUMIF(Расклады!X:X,A228&amp;"+"&amp;B228,Расклады!Y:Y)+SUMIF(Расклады!X:X,B228&amp;"+"&amp;A228,Расклады!Z:Z)+SUMIF(Расклады!AA:AA,A228&amp;"+"&amp;B228,Расклады!AB:AB)+SUMIF(Расклады!AA:AA,B228&amp;"+"&amp;A228,Расклады!AC:AC)</f>
        <v>0</v>
      </c>
    </row>
    <row r="229" spans="1:6" ht="12.75">
      <c r="A229" s="62" t="str">
        <f t="shared" si="8"/>
        <v>---</v>
      </c>
      <c r="B229" s="78" t="str">
        <f t="shared" si="9"/>
        <v>---</v>
      </c>
      <c r="C229" s="45">
        <f>SUMIF(Расклады!X:X,A229&amp;"+"&amp;B229,Расклады!A:A)+SUMIF(Расклады!X:X,B229&amp;"+"&amp;A229,Расклады!K:K)+SUMIF(Расклады!AA:AA,A229&amp;"+"&amp;B229,Расклады!M:M)+SUMIF(Расклады!AA:AA,B229&amp;"+"&amp;A229,Расклады!W:W)</f>
        <v>0</v>
      </c>
      <c r="D229" s="74">
        <f>COUNTIF(Расклады!X:AA,A229&amp;"+"&amp;B229)+COUNTIF(Расклады!X:AA,B229&amp;"+"&amp;A229)</f>
        <v>0</v>
      </c>
      <c r="E229" s="77" t="b">
        <f>IF(D229=2,MATCH(C229,{-40000,-6.9999999999,-2.9999999999,3,7,40000},1)/2-0.5,IF(D229=3,MATCH(C229,{-40000,-9.9999999999,-6.9999999999,-2.9999999999,3,7,10,40000},1)/2-0.5,IF(D229=4,MATCH(C229,{-40000,-12.9999999999,-9.9999999999,-6.9999999999,-2.9999999999,3,7,10,13,40000},1)/2-0.5)))</f>
        <v>0</v>
      </c>
      <c r="F229" s="76">
        <f>SUMIF(Расклады!X:X,A229&amp;"+"&amp;B229,Расклады!Y:Y)+SUMIF(Расклады!X:X,B229&amp;"+"&amp;A229,Расклады!Z:Z)+SUMIF(Расклады!AA:AA,A229&amp;"+"&amp;B229,Расклады!AB:AB)+SUMIF(Расклады!AA:AA,B229&amp;"+"&amp;A229,Расклады!AC:AC)</f>
        <v>0</v>
      </c>
    </row>
    <row r="230" spans="1:6" ht="12.75">
      <c r="A230" s="62" t="str">
        <f t="shared" si="8"/>
        <v>---</v>
      </c>
      <c r="B230" s="78" t="str">
        <f t="shared" si="9"/>
        <v>---</v>
      </c>
      <c r="C230" s="45">
        <f>SUMIF(Расклады!X:X,A230&amp;"+"&amp;B230,Расклады!A:A)+SUMIF(Расклады!X:X,B230&amp;"+"&amp;A230,Расклады!K:K)+SUMIF(Расклады!AA:AA,A230&amp;"+"&amp;B230,Расклады!M:M)+SUMIF(Расклады!AA:AA,B230&amp;"+"&amp;A230,Расклады!W:W)</f>
        <v>0</v>
      </c>
      <c r="D230" s="74">
        <f>COUNTIF(Расклады!X:AA,A230&amp;"+"&amp;B230)+COUNTIF(Расклады!X:AA,B230&amp;"+"&amp;A230)</f>
        <v>0</v>
      </c>
      <c r="E230" s="77" t="b">
        <f>IF(D230=2,MATCH(C230,{-40000,-6.9999999999,-2.9999999999,3,7,40000},1)/2-0.5,IF(D230=3,MATCH(C230,{-40000,-9.9999999999,-6.9999999999,-2.9999999999,3,7,10,40000},1)/2-0.5,IF(D230=4,MATCH(C230,{-40000,-12.9999999999,-9.9999999999,-6.9999999999,-2.9999999999,3,7,10,13,40000},1)/2-0.5)))</f>
        <v>0</v>
      </c>
      <c r="F230" s="76">
        <f>SUMIF(Расклады!X:X,A230&amp;"+"&amp;B230,Расклады!Y:Y)+SUMIF(Расклады!X:X,B230&amp;"+"&amp;A230,Расклады!Z:Z)+SUMIF(Расклады!AA:AA,A230&amp;"+"&amp;B230,Расклады!AB:AB)+SUMIF(Расклады!AA:AA,B230&amp;"+"&amp;A230,Расклады!AC:AC)</f>
        <v>0</v>
      </c>
    </row>
    <row r="231" spans="1:6" ht="12.75">
      <c r="A231" s="62" t="str">
        <f t="shared" si="8"/>
        <v>---</v>
      </c>
      <c r="B231" s="78" t="str">
        <f t="shared" si="9"/>
        <v>---</v>
      </c>
      <c r="C231" s="45">
        <f>SUMIF(Расклады!X:X,A231&amp;"+"&amp;B231,Расклады!A:A)+SUMIF(Расклады!X:X,B231&amp;"+"&amp;A231,Расклады!K:K)+SUMIF(Расклады!AA:AA,A231&amp;"+"&amp;B231,Расклады!M:M)+SUMIF(Расклады!AA:AA,B231&amp;"+"&amp;A231,Расклады!W:W)</f>
        <v>0</v>
      </c>
      <c r="D231" s="74">
        <f>COUNTIF(Расклады!X:AA,A231&amp;"+"&amp;B231)+COUNTIF(Расклады!X:AA,B231&amp;"+"&amp;A231)</f>
        <v>0</v>
      </c>
      <c r="E231" s="77" t="b">
        <f>IF(D231=2,MATCH(C231,{-40000,-6.9999999999,-2.9999999999,3,7,40000},1)/2-0.5,IF(D231=3,MATCH(C231,{-40000,-9.9999999999,-6.9999999999,-2.9999999999,3,7,10,40000},1)/2-0.5,IF(D231=4,MATCH(C231,{-40000,-12.9999999999,-9.9999999999,-6.9999999999,-2.9999999999,3,7,10,13,40000},1)/2-0.5)))</f>
        <v>0</v>
      </c>
      <c r="F231" s="76">
        <f>SUMIF(Расклады!X:X,A231&amp;"+"&amp;B231,Расклады!Y:Y)+SUMIF(Расклады!X:X,B231&amp;"+"&amp;A231,Расклады!Z:Z)+SUMIF(Расклады!AA:AA,A231&amp;"+"&amp;B231,Расклады!AB:AB)+SUMIF(Расклады!AA:AA,B231&amp;"+"&amp;A231,Расклады!AC:AC)</f>
        <v>0</v>
      </c>
    </row>
    <row r="232" spans="1:6" ht="12.75">
      <c r="A232" s="62" t="str">
        <f t="shared" si="8"/>
        <v>---</v>
      </c>
      <c r="B232" s="78" t="str">
        <f t="shared" si="9"/>
        <v>---</v>
      </c>
      <c r="C232" s="45">
        <f>SUMIF(Расклады!X:X,A232&amp;"+"&amp;B232,Расклады!A:A)+SUMIF(Расклады!X:X,B232&amp;"+"&amp;A232,Расклады!K:K)+SUMIF(Расклады!AA:AA,A232&amp;"+"&amp;B232,Расклады!M:M)+SUMIF(Расклады!AA:AA,B232&amp;"+"&amp;A232,Расклады!W:W)</f>
        <v>0</v>
      </c>
      <c r="D232" s="74">
        <f>COUNTIF(Расклады!X:AA,A232&amp;"+"&amp;B232)+COUNTIF(Расклады!X:AA,B232&amp;"+"&amp;A232)</f>
        <v>0</v>
      </c>
      <c r="E232" s="77" t="b">
        <f>IF(D232=2,MATCH(C232,{-40000,-6.9999999999,-2.9999999999,3,7,40000},1)/2-0.5,IF(D232=3,MATCH(C232,{-40000,-9.9999999999,-6.9999999999,-2.9999999999,3,7,10,40000},1)/2-0.5,IF(D232=4,MATCH(C232,{-40000,-12.9999999999,-9.9999999999,-6.9999999999,-2.9999999999,3,7,10,13,40000},1)/2-0.5)))</f>
        <v>0</v>
      </c>
      <c r="F232" s="76">
        <f>SUMIF(Расклады!X:X,A232&amp;"+"&amp;B232,Расклады!Y:Y)+SUMIF(Расклады!X:X,B232&amp;"+"&amp;A232,Расклады!Z:Z)+SUMIF(Расклады!AA:AA,A232&amp;"+"&amp;B232,Расклады!AB:AB)+SUMIF(Расклады!AA:AA,B232&amp;"+"&amp;A232,Расклады!AC:AC)</f>
        <v>0</v>
      </c>
    </row>
    <row r="233" spans="1:6" ht="12.75">
      <c r="A233" s="62" t="str">
        <f t="shared" si="8"/>
        <v>---</v>
      </c>
      <c r="B233" s="78" t="str">
        <f t="shared" si="9"/>
        <v>---</v>
      </c>
      <c r="C233" s="45">
        <f>SUMIF(Расклады!X:X,A233&amp;"+"&amp;B233,Расклады!A:A)+SUMIF(Расклады!X:X,B233&amp;"+"&amp;A233,Расклады!K:K)+SUMIF(Расклады!AA:AA,A233&amp;"+"&amp;B233,Расклады!M:M)+SUMIF(Расклады!AA:AA,B233&amp;"+"&amp;A233,Расклады!W:W)</f>
        <v>0</v>
      </c>
      <c r="D233" s="74">
        <f>COUNTIF(Расклады!X:AA,A233&amp;"+"&amp;B233)+COUNTIF(Расклады!X:AA,B233&amp;"+"&amp;A233)</f>
        <v>0</v>
      </c>
      <c r="E233" s="77" t="b">
        <f>IF(D233=2,MATCH(C233,{-40000,-6.9999999999,-2.9999999999,3,7,40000},1)/2-0.5,IF(D233=3,MATCH(C233,{-40000,-9.9999999999,-6.9999999999,-2.9999999999,3,7,10,40000},1)/2-0.5,IF(D233=4,MATCH(C233,{-40000,-12.9999999999,-9.9999999999,-6.9999999999,-2.9999999999,3,7,10,13,40000},1)/2-0.5)))</f>
        <v>0</v>
      </c>
      <c r="F233" s="76">
        <f>SUMIF(Расклады!X:X,A233&amp;"+"&amp;B233,Расклады!Y:Y)+SUMIF(Расклады!X:X,B233&amp;"+"&amp;A233,Расклады!Z:Z)+SUMIF(Расклады!AA:AA,A233&amp;"+"&amp;B233,Расклады!AB:AB)+SUMIF(Расклады!AA:AA,B233&amp;"+"&amp;A233,Расклады!AC:AC)</f>
        <v>0</v>
      </c>
    </row>
    <row r="234" spans="1:6" ht="12.75">
      <c r="A234" s="62" t="str">
        <f t="shared" si="8"/>
        <v>---</v>
      </c>
      <c r="B234" s="78" t="str">
        <f t="shared" si="9"/>
        <v>---</v>
      </c>
      <c r="C234" s="45">
        <f>SUMIF(Расклады!X:X,A234&amp;"+"&amp;B234,Расклады!A:A)+SUMIF(Расклады!X:X,B234&amp;"+"&amp;A234,Расклады!K:K)+SUMIF(Расклады!AA:AA,A234&amp;"+"&amp;B234,Расклады!M:M)+SUMIF(Расклады!AA:AA,B234&amp;"+"&amp;A234,Расклады!W:W)</f>
        <v>0</v>
      </c>
      <c r="D234" s="74">
        <f>COUNTIF(Расклады!X:AA,A234&amp;"+"&amp;B234)+COUNTIF(Расклады!X:AA,B234&amp;"+"&amp;A234)</f>
        <v>0</v>
      </c>
      <c r="E234" s="77" t="b">
        <f>IF(D234=2,MATCH(C234,{-40000,-6.9999999999,-2.9999999999,3,7,40000},1)/2-0.5,IF(D234=3,MATCH(C234,{-40000,-9.9999999999,-6.9999999999,-2.9999999999,3,7,10,40000},1)/2-0.5,IF(D234=4,MATCH(C234,{-40000,-12.9999999999,-9.9999999999,-6.9999999999,-2.9999999999,3,7,10,13,40000},1)/2-0.5)))</f>
        <v>0</v>
      </c>
      <c r="F234" s="76">
        <f>SUMIF(Расклады!X:X,A234&amp;"+"&amp;B234,Расклады!Y:Y)+SUMIF(Расклады!X:X,B234&amp;"+"&amp;A234,Расклады!Z:Z)+SUMIF(Расклады!AA:AA,A234&amp;"+"&amp;B234,Расклады!AB:AB)+SUMIF(Расклады!AA:AA,B234&amp;"+"&amp;A234,Расклады!AC:AC)</f>
        <v>0</v>
      </c>
    </row>
    <row r="235" spans="1:6" ht="12.75">
      <c r="A235" s="62" t="str">
        <f t="shared" si="8"/>
        <v>---</v>
      </c>
      <c r="B235" s="78" t="str">
        <f t="shared" si="9"/>
        <v>---</v>
      </c>
      <c r="C235" s="45">
        <f>SUMIF(Расклады!X:X,A235&amp;"+"&amp;B235,Расклады!A:A)+SUMIF(Расклады!X:X,B235&amp;"+"&amp;A235,Расклады!K:K)+SUMIF(Расклады!AA:AA,A235&amp;"+"&amp;B235,Расклады!M:M)+SUMIF(Расклады!AA:AA,B235&amp;"+"&amp;A235,Расклады!W:W)</f>
        <v>0</v>
      </c>
      <c r="D235" s="74">
        <f>COUNTIF(Расклады!X:AA,A235&amp;"+"&amp;B235)+COUNTIF(Расклады!X:AA,B235&amp;"+"&amp;A235)</f>
        <v>0</v>
      </c>
      <c r="E235" s="77" t="b">
        <f>IF(D235=2,MATCH(C235,{-40000,-6.9999999999,-2.9999999999,3,7,40000},1)/2-0.5,IF(D235=3,MATCH(C235,{-40000,-9.9999999999,-6.9999999999,-2.9999999999,3,7,10,40000},1)/2-0.5,IF(D235=4,MATCH(C235,{-40000,-12.9999999999,-9.9999999999,-6.9999999999,-2.9999999999,3,7,10,13,40000},1)/2-0.5)))</f>
        <v>0</v>
      </c>
      <c r="F235" s="76">
        <f>SUMIF(Расклады!X:X,A235&amp;"+"&amp;B235,Расклады!Y:Y)+SUMIF(Расклады!X:X,B235&amp;"+"&amp;A235,Расклады!Z:Z)+SUMIF(Расклады!AA:AA,A235&amp;"+"&amp;B235,Расклады!AB:AB)+SUMIF(Расклады!AA:AA,B235&amp;"+"&amp;A235,Расклады!AC:AC)</f>
        <v>0</v>
      </c>
    </row>
    <row r="236" spans="1:6" ht="12.75">
      <c r="A236" s="62" t="str">
        <f t="shared" si="8"/>
        <v>---</v>
      </c>
      <c r="B236" s="78" t="str">
        <f t="shared" si="9"/>
        <v>---</v>
      </c>
      <c r="C236" s="45">
        <f>SUMIF(Расклады!X:X,A236&amp;"+"&amp;B236,Расклады!A:A)+SUMIF(Расклады!X:X,B236&amp;"+"&amp;A236,Расклады!K:K)+SUMIF(Расклады!AA:AA,A236&amp;"+"&amp;B236,Расклады!M:M)+SUMIF(Расклады!AA:AA,B236&amp;"+"&amp;A236,Расклады!W:W)</f>
        <v>0</v>
      </c>
      <c r="D236" s="74">
        <f>COUNTIF(Расклады!X:AA,A236&amp;"+"&amp;B236)+COUNTIF(Расклады!X:AA,B236&amp;"+"&amp;A236)</f>
        <v>0</v>
      </c>
      <c r="E236" s="77" t="b">
        <f>IF(D236=2,MATCH(C236,{-40000,-6.9999999999,-2.9999999999,3,7,40000},1)/2-0.5,IF(D236=3,MATCH(C236,{-40000,-9.9999999999,-6.9999999999,-2.9999999999,3,7,10,40000},1)/2-0.5,IF(D236=4,MATCH(C236,{-40000,-12.9999999999,-9.9999999999,-6.9999999999,-2.9999999999,3,7,10,13,40000},1)/2-0.5)))</f>
        <v>0</v>
      </c>
      <c r="F236" s="76">
        <f>SUMIF(Расклады!X:X,A236&amp;"+"&amp;B236,Расклады!Y:Y)+SUMIF(Расклады!X:X,B236&amp;"+"&amp;A236,Расклады!Z:Z)+SUMIF(Расклады!AA:AA,A236&amp;"+"&amp;B236,Расклады!AB:AB)+SUMIF(Расклады!AA:AA,B236&amp;"+"&amp;A236,Расклады!AC:AC)</f>
        <v>0</v>
      </c>
    </row>
    <row r="237" spans="1:6" ht="12.75">
      <c r="A237" s="62" t="str">
        <f t="shared" si="8"/>
        <v>---</v>
      </c>
      <c r="B237" s="78" t="str">
        <f t="shared" si="9"/>
        <v>---</v>
      </c>
      <c r="C237" s="45">
        <f>SUMIF(Расклады!X:X,A237&amp;"+"&amp;B237,Расклады!A:A)+SUMIF(Расклады!X:X,B237&amp;"+"&amp;A237,Расклады!K:K)+SUMIF(Расклады!AA:AA,A237&amp;"+"&amp;B237,Расклады!M:M)+SUMIF(Расклады!AA:AA,B237&amp;"+"&amp;A237,Расклады!W:W)</f>
        <v>0</v>
      </c>
      <c r="D237" s="74">
        <f>COUNTIF(Расклады!X:AA,A237&amp;"+"&amp;B237)+COUNTIF(Расклады!X:AA,B237&amp;"+"&amp;A237)</f>
        <v>0</v>
      </c>
      <c r="E237" s="77" t="b">
        <f>IF(D237=2,MATCH(C237,{-40000,-6.9999999999,-2.9999999999,3,7,40000},1)/2-0.5,IF(D237=3,MATCH(C237,{-40000,-9.9999999999,-6.9999999999,-2.9999999999,3,7,10,40000},1)/2-0.5,IF(D237=4,MATCH(C237,{-40000,-12.9999999999,-9.9999999999,-6.9999999999,-2.9999999999,3,7,10,13,40000},1)/2-0.5)))</f>
        <v>0</v>
      </c>
      <c r="F237" s="76">
        <f>SUMIF(Расклады!X:X,A237&amp;"+"&amp;B237,Расклады!Y:Y)+SUMIF(Расклады!X:X,B237&amp;"+"&amp;A237,Расклады!Z:Z)+SUMIF(Расклады!AA:AA,A237&amp;"+"&amp;B237,Расклады!AB:AB)+SUMIF(Расклады!AA:AA,B237&amp;"+"&amp;A237,Расклады!AC:AC)</f>
        <v>0</v>
      </c>
    </row>
    <row r="238" spans="1:6" ht="12.75">
      <c r="A238" s="62" t="str">
        <f t="shared" si="8"/>
        <v>---</v>
      </c>
      <c r="B238" s="78" t="str">
        <f t="shared" si="9"/>
        <v>---</v>
      </c>
      <c r="C238" s="45">
        <f>SUMIF(Расклады!X:X,A238&amp;"+"&amp;B238,Расклады!A:A)+SUMIF(Расклады!X:X,B238&amp;"+"&amp;A238,Расклады!K:K)+SUMIF(Расклады!AA:AA,A238&amp;"+"&amp;B238,Расклады!M:M)+SUMIF(Расклады!AA:AA,B238&amp;"+"&amp;A238,Расклады!W:W)</f>
        <v>0</v>
      </c>
      <c r="D238" s="74">
        <f>COUNTIF(Расклады!X:AA,A238&amp;"+"&amp;B238)+COUNTIF(Расклады!X:AA,B238&amp;"+"&amp;A238)</f>
        <v>0</v>
      </c>
      <c r="E238" s="77" t="b">
        <f>IF(D238=2,MATCH(C238,{-40000,-6.9999999999,-2.9999999999,3,7,40000},1)/2-0.5,IF(D238=3,MATCH(C238,{-40000,-9.9999999999,-6.9999999999,-2.9999999999,3,7,10,40000},1)/2-0.5,IF(D238=4,MATCH(C238,{-40000,-12.9999999999,-9.9999999999,-6.9999999999,-2.9999999999,3,7,10,13,40000},1)/2-0.5)))</f>
        <v>0</v>
      </c>
      <c r="F238" s="76">
        <f>SUMIF(Расклады!X:X,A238&amp;"+"&amp;B238,Расклады!Y:Y)+SUMIF(Расклады!X:X,B238&amp;"+"&amp;A238,Расклады!Z:Z)+SUMIF(Расклады!AA:AA,A238&amp;"+"&amp;B238,Расклады!AB:AB)+SUMIF(Расклады!AA:AA,B238&amp;"+"&amp;A238,Расклады!AC:AC)</f>
        <v>0</v>
      </c>
    </row>
    <row r="239" spans="1:6" ht="12.75">
      <c r="A239" s="62" t="str">
        <f t="shared" si="8"/>
        <v>---</v>
      </c>
      <c r="B239" s="78" t="str">
        <f t="shared" si="9"/>
        <v>---</v>
      </c>
      <c r="C239" s="45">
        <f>SUMIF(Расклады!X:X,A239&amp;"+"&amp;B239,Расклады!A:A)+SUMIF(Расклады!X:X,B239&amp;"+"&amp;A239,Расклады!K:K)+SUMIF(Расклады!AA:AA,A239&amp;"+"&amp;B239,Расклады!M:M)+SUMIF(Расклады!AA:AA,B239&amp;"+"&amp;A239,Расклады!W:W)</f>
        <v>0</v>
      </c>
      <c r="D239" s="74">
        <f>COUNTIF(Расклады!X:AA,A239&amp;"+"&amp;B239)+COUNTIF(Расклады!X:AA,B239&amp;"+"&amp;A239)</f>
        <v>0</v>
      </c>
      <c r="E239" s="77" t="b">
        <f>IF(D239=2,MATCH(C239,{-40000,-6.9999999999,-2.9999999999,3,7,40000},1)/2-0.5,IF(D239=3,MATCH(C239,{-40000,-9.9999999999,-6.9999999999,-2.9999999999,3,7,10,40000},1)/2-0.5,IF(D239=4,MATCH(C239,{-40000,-12.9999999999,-9.9999999999,-6.9999999999,-2.9999999999,3,7,10,13,40000},1)/2-0.5)))</f>
        <v>0</v>
      </c>
      <c r="F239" s="76">
        <f>SUMIF(Расклады!X:X,A239&amp;"+"&amp;B239,Расклады!Y:Y)+SUMIF(Расклады!X:X,B239&amp;"+"&amp;A239,Расклады!Z:Z)+SUMIF(Расклады!AA:AA,A239&amp;"+"&amp;B239,Расклады!AB:AB)+SUMIF(Расклады!AA:AA,B239&amp;"+"&amp;A239,Расклады!AC:AC)</f>
        <v>0</v>
      </c>
    </row>
    <row r="240" spans="1:6" ht="12.75">
      <c r="A240" s="62" t="str">
        <f t="shared" si="8"/>
        <v>---</v>
      </c>
      <c r="B240" s="78" t="str">
        <f t="shared" si="9"/>
        <v>---</v>
      </c>
      <c r="C240" s="45">
        <f>SUMIF(Расклады!X:X,A240&amp;"+"&amp;B240,Расклады!A:A)+SUMIF(Расклады!X:X,B240&amp;"+"&amp;A240,Расклады!K:K)+SUMIF(Расклады!AA:AA,A240&amp;"+"&amp;B240,Расклады!M:M)+SUMIF(Расклады!AA:AA,B240&amp;"+"&amp;A240,Расклады!W:W)</f>
        <v>0</v>
      </c>
      <c r="D240" s="74">
        <f>COUNTIF(Расклады!X:AA,A240&amp;"+"&amp;B240)+COUNTIF(Расклады!X:AA,B240&amp;"+"&amp;A240)</f>
        <v>0</v>
      </c>
      <c r="E240" s="77" t="b">
        <f>IF(D240=2,MATCH(C240,{-40000,-6.9999999999,-2.9999999999,3,7,40000},1)/2-0.5,IF(D240=3,MATCH(C240,{-40000,-9.9999999999,-6.9999999999,-2.9999999999,3,7,10,40000},1)/2-0.5,IF(D240=4,MATCH(C240,{-40000,-12.9999999999,-9.9999999999,-6.9999999999,-2.9999999999,3,7,10,13,40000},1)/2-0.5)))</f>
        <v>0</v>
      </c>
      <c r="F240" s="76">
        <f>SUMIF(Расклады!X:X,A240&amp;"+"&amp;B240,Расклады!Y:Y)+SUMIF(Расклады!X:X,B240&amp;"+"&amp;A240,Расклады!Z:Z)+SUMIF(Расклады!AA:AA,A240&amp;"+"&amp;B240,Расклады!AB:AB)+SUMIF(Расклады!AA:AA,B240&amp;"+"&amp;A240,Расклады!AC:AC)</f>
        <v>0</v>
      </c>
    </row>
    <row r="241" spans="1:6" ht="12.75">
      <c r="A241" s="62" t="str">
        <f t="shared" si="8"/>
        <v>---</v>
      </c>
      <c r="B241" s="78" t="str">
        <f t="shared" si="9"/>
        <v>---</v>
      </c>
      <c r="C241" s="45">
        <f>SUMIF(Расклады!X:X,A241&amp;"+"&amp;B241,Расклады!A:A)+SUMIF(Расклады!X:X,B241&amp;"+"&amp;A241,Расклады!K:K)+SUMIF(Расклады!AA:AA,A241&amp;"+"&amp;B241,Расклады!M:M)+SUMIF(Расклады!AA:AA,B241&amp;"+"&amp;A241,Расклады!W:W)</f>
        <v>0</v>
      </c>
      <c r="D241" s="74">
        <f>COUNTIF(Расклады!X:AA,A241&amp;"+"&amp;B241)+COUNTIF(Расклады!X:AA,B241&amp;"+"&amp;A241)</f>
        <v>0</v>
      </c>
      <c r="E241" s="77" t="b">
        <f>IF(D241=2,MATCH(C241,{-40000,-6.9999999999,-2.9999999999,3,7,40000},1)/2-0.5,IF(D241=3,MATCH(C241,{-40000,-9.9999999999,-6.9999999999,-2.9999999999,3,7,10,40000},1)/2-0.5,IF(D241=4,MATCH(C241,{-40000,-12.9999999999,-9.9999999999,-6.9999999999,-2.9999999999,3,7,10,13,40000},1)/2-0.5)))</f>
        <v>0</v>
      </c>
      <c r="F241" s="76">
        <f>SUMIF(Расклады!X:X,A241&amp;"+"&amp;B241,Расклады!Y:Y)+SUMIF(Расклады!X:X,B241&amp;"+"&amp;A241,Расклады!Z:Z)+SUMIF(Расклады!AA:AA,A241&amp;"+"&amp;B241,Расклады!AB:AB)+SUMIF(Расклады!AA:AA,B241&amp;"+"&amp;A241,Расклады!AC:AC)</f>
        <v>0</v>
      </c>
    </row>
    <row r="242" spans="1:6" ht="12.75">
      <c r="A242" s="62" t="str">
        <f t="shared" si="8"/>
        <v>---</v>
      </c>
      <c r="B242" s="78" t="str">
        <f t="shared" si="9"/>
        <v>---</v>
      </c>
      <c r="C242" s="45">
        <f>SUMIF(Расклады!X:X,A242&amp;"+"&amp;B242,Расклады!A:A)+SUMIF(Расклады!X:X,B242&amp;"+"&amp;A242,Расклады!K:K)+SUMIF(Расклады!AA:AA,A242&amp;"+"&amp;B242,Расклады!M:M)+SUMIF(Расклады!AA:AA,B242&amp;"+"&amp;A242,Расклады!W:W)</f>
        <v>0</v>
      </c>
      <c r="D242" s="74">
        <f>COUNTIF(Расклады!X:AA,A242&amp;"+"&amp;B242)+COUNTIF(Расклады!X:AA,B242&amp;"+"&amp;A242)</f>
        <v>0</v>
      </c>
      <c r="E242" s="77" t="b">
        <f>IF(D242=2,MATCH(C242,{-40000,-6.9999999999,-2.9999999999,3,7,40000},1)/2-0.5,IF(D242=3,MATCH(C242,{-40000,-9.9999999999,-6.9999999999,-2.9999999999,3,7,10,40000},1)/2-0.5,IF(D242=4,MATCH(C242,{-40000,-12.9999999999,-9.9999999999,-6.9999999999,-2.9999999999,3,7,10,13,40000},1)/2-0.5)))</f>
        <v>0</v>
      </c>
      <c r="F242" s="76">
        <f>SUMIF(Расклады!X:X,A242&amp;"+"&amp;B242,Расклады!Y:Y)+SUMIF(Расклады!X:X,B242&amp;"+"&amp;A242,Расклады!Z:Z)+SUMIF(Расклады!AA:AA,A242&amp;"+"&amp;B242,Расклады!AB:AB)+SUMIF(Расклады!AA:AA,B242&amp;"+"&amp;A242,Расклады!AC:AC)</f>
        <v>0</v>
      </c>
    </row>
    <row r="243" spans="1:6" ht="12.75">
      <c r="A243" s="62" t="str">
        <f t="shared" si="8"/>
        <v>---</v>
      </c>
      <c r="B243" s="78" t="str">
        <f t="shared" si="9"/>
        <v>---</v>
      </c>
      <c r="C243" s="45">
        <f>SUMIF(Расклады!X:X,A243&amp;"+"&amp;B243,Расклады!A:A)+SUMIF(Расклады!X:X,B243&amp;"+"&amp;A243,Расклады!K:K)+SUMIF(Расклады!AA:AA,A243&amp;"+"&amp;B243,Расклады!M:M)+SUMIF(Расклады!AA:AA,B243&amp;"+"&amp;A243,Расклады!W:W)</f>
        <v>0</v>
      </c>
      <c r="D243" s="74">
        <f>COUNTIF(Расклады!X:AA,A243&amp;"+"&amp;B243)+COUNTIF(Расклады!X:AA,B243&amp;"+"&amp;A243)</f>
        <v>0</v>
      </c>
      <c r="E243" s="77" t="b">
        <f>IF(D243=2,MATCH(C243,{-40000,-6.9999999999,-2.9999999999,3,7,40000},1)/2-0.5,IF(D243=3,MATCH(C243,{-40000,-9.9999999999,-6.9999999999,-2.9999999999,3,7,10,40000},1)/2-0.5,IF(D243=4,MATCH(C243,{-40000,-12.9999999999,-9.9999999999,-6.9999999999,-2.9999999999,3,7,10,13,40000},1)/2-0.5)))</f>
        <v>0</v>
      </c>
      <c r="F243" s="76">
        <f>SUMIF(Расклады!X:X,A243&amp;"+"&amp;B243,Расклады!Y:Y)+SUMIF(Расклады!X:X,B243&amp;"+"&amp;A243,Расклады!Z:Z)+SUMIF(Расклады!AA:AA,A243&amp;"+"&amp;B243,Расклады!AB:AB)+SUMIF(Расклады!AA:AA,B243&amp;"+"&amp;A243,Расклады!AC:AC)</f>
        <v>0</v>
      </c>
    </row>
    <row r="244" spans="1:6" ht="12.75">
      <c r="A244" s="62" t="str">
        <f t="shared" si="8"/>
        <v>---</v>
      </c>
      <c r="B244" s="78" t="str">
        <f t="shared" si="9"/>
        <v>---</v>
      </c>
      <c r="C244" s="45">
        <f>SUMIF(Расклады!X:X,A244&amp;"+"&amp;B244,Расклады!A:A)+SUMIF(Расклады!X:X,B244&amp;"+"&amp;A244,Расклады!K:K)+SUMIF(Расклады!AA:AA,A244&amp;"+"&amp;B244,Расклады!M:M)+SUMIF(Расклады!AA:AA,B244&amp;"+"&amp;A244,Расклады!W:W)</f>
        <v>0</v>
      </c>
      <c r="D244" s="74">
        <f>COUNTIF(Расклады!X:AA,A244&amp;"+"&amp;B244)+COUNTIF(Расклады!X:AA,B244&amp;"+"&amp;A244)</f>
        <v>0</v>
      </c>
      <c r="E244" s="77" t="b">
        <f>IF(D244=2,MATCH(C244,{-40000,-6.9999999999,-2.9999999999,3,7,40000},1)/2-0.5,IF(D244=3,MATCH(C244,{-40000,-9.9999999999,-6.9999999999,-2.9999999999,3,7,10,40000},1)/2-0.5,IF(D244=4,MATCH(C244,{-40000,-12.9999999999,-9.9999999999,-6.9999999999,-2.9999999999,3,7,10,13,40000},1)/2-0.5)))</f>
        <v>0</v>
      </c>
      <c r="F244" s="76">
        <f>SUMIF(Расклады!X:X,A244&amp;"+"&amp;B244,Расклады!Y:Y)+SUMIF(Расклады!X:X,B244&amp;"+"&amp;A244,Расклады!Z:Z)+SUMIF(Расклады!AA:AA,A244&amp;"+"&amp;B244,Расклады!AB:AB)+SUMIF(Расклады!AA:AA,B244&amp;"+"&amp;A244,Расклады!AC:AC)</f>
        <v>0</v>
      </c>
    </row>
    <row r="245" spans="1:6" ht="12.75">
      <c r="A245" s="62" t="str">
        <f t="shared" si="8"/>
        <v>---</v>
      </c>
      <c r="B245" s="78" t="str">
        <f t="shared" si="9"/>
        <v>---</v>
      </c>
      <c r="C245" s="45">
        <f>SUMIF(Расклады!X:X,A245&amp;"+"&amp;B245,Расклады!A:A)+SUMIF(Расклады!X:X,B245&amp;"+"&amp;A245,Расклады!K:K)+SUMIF(Расклады!AA:AA,A245&amp;"+"&amp;B245,Расклады!M:M)+SUMIF(Расклады!AA:AA,B245&amp;"+"&amp;A245,Расклады!W:W)</f>
        <v>0</v>
      </c>
      <c r="D245" s="74">
        <f>COUNTIF(Расклады!X:AA,A245&amp;"+"&amp;B245)+COUNTIF(Расклады!X:AA,B245&amp;"+"&amp;A245)</f>
        <v>0</v>
      </c>
      <c r="E245" s="77" t="b">
        <f>IF(D245=2,MATCH(C245,{-40000,-6.9999999999,-2.9999999999,3,7,40000},1)/2-0.5,IF(D245=3,MATCH(C245,{-40000,-9.9999999999,-6.9999999999,-2.9999999999,3,7,10,40000},1)/2-0.5,IF(D245=4,MATCH(C245,{-40000,-12.9999999999,-9.9999999999,-6.9999999999,-2.9999999999,3,7,10,13,40000},1)/2-0.5)))</f>
        <v>0</v>
      </c>
      <c r="F245" s="76">
        <f>SUMIF(Расклады!X:X,A245&amp;"+"&amp;B245,Расклады!Y:Y)+SUMIF(Расклады!X:X,B245&amp;"+"&amp;A245,Расклады!Z:Z)+SUMIF(Расклады!AA:AA,A245&amp;"+"&amp;B245,Расклады!AB:AB)+SUMIF(Расклады!AA:AA,B245&amp;"+"&amp;A245,Расклады!AC:AC)</f>
        <v>0</v>
      </c>
    </row>
    <row r="246" spans="1:6" ht="12.75">
      <c r="A246" s="62" t="str">
        <f t="shared" si="8"/>
        <v>---</v>
      </c>
      <c r="B246" s="78" t="str">
        <f t="shared" si="9"/>
        <v>---</v>
      </c>
      <c r="C246" s="45">
        <f>SUMIF(Расклады!X:X,A246&amp;"+"&amp;B246,Расклады!A:A)+SUMIF(Расклады!X:X,B246&amp;"+"&amp;A246,Расклады!K:K)+SUMIF(Расклады!AA:AA,A246&amp;"+"&amp;B246,Расклады!M:M)+SUMIF(Расклады!AA:AA,B246&amp;"+"&amp;A246,Расклады!W:W)</f>
        <v>0</v>
      </c>
      <c r="D246" s="74">
        <f>COUNTIF(Расклады!X:AA,A246&amp;"+"&amp;B246)+COUNTIF(Расклады!X:AA,B246&amp;"+"&amp;A246)</f>
        <v>0</v>
      </c>
      <c r="E246" s="77" t="b">
        <f>IF(D246=2,MATCH(C246,{-40000,-6.9999999999,-2.9999999999,3,7,40000},1)/2-0.5,IF(D246=3,MATCH(C246,{-40000,-9.9999999999,-6.9999999999,-2.9999999999,3,7,10,40000},1)/2-0.5,IF(D246=4,MATCH(C246,{-40000,-12.9999999999,-9.9999999999,-6.9999999999,-2.9999999999,3,7,10,13,40000},1)/2-0.5)))</f>
        <v>0</v>
      </c>
      <c r="F246" s="76">
        <f>SUMIF(Расклады!X:X,A246&amp;"+"&amp;B246,Расклады!Y:Y)+SUMIF(Расклады!X:X,B246&amp;"+"&amp;A246,Расклады!Z:Z)+SUMIF(Расклады!AA:AA,A246&amp;"+"&amp;B246,Расклады!AB:AB)+SUMIF(Расклады!AA:AA,B246&amp;"+"&amp;A246,Расклады!AC:AC)</f>
        <v>0</v>
      </c>
    </row>
    <row r="247" spans="1:6" ht="12.75">
      <c r="A247" s="62" t="str">
        <f t="shared" si="8"/>
        <v>---</v>
      </c>
      <c r="B247" s="78" t="str">
        <f t="shared" si="9"/>
        <v>---</v>
      </c>
      <c r="C247" s="45">
        <f>SUMIF(Расклады!X:X,A247&amp;"+"&amp;B247,Расклады!A:A)+SUMIF(Расклады!X:X,B247&amp;"+"&amp;A247,Расклады!K:K)+SUMIF(Расклады!AA:AA,A247&amp;"+"&amp;B247,Расклады!M:M)+SUMIF(Расклады!AA:AA,B247&amp;"+"&amp;A247,Расклады!W:W)</f>
        <v>0</v>
      </c>
      <c r="D247" s="74">
        <f>COUNTIF(Расклады!X:AA,A247&amp;"+"&amp;B247)+COUNTIF(Расклады!X:AA,B247&amp;"+"&amp;A247)</f>
        <v>0</v>
      </c>
      <c r="E247" s="77" t="b">
        <f>IF(D247=2,MATCH(C247,{-40000,-6.9999999999,-2.9999999999,3,7,40000},1)/2-0.5,IF(D247=3,MATCH(C247,{-40000,-9.9999999999,-6.9999999999,-2.9999999999,3,7,10,40000},1)/2-0.5,IF(D247=4,MATCH(C247,{-40000,-12.9999999999,-9.9999999999,-6.9999999999,-2.9999999999,3,7,10,13,40000},1)/2-0.5)))</f>
        <v>0</v>
      </c>
      <c r="F247" s="76">
        <f>SUMIF(Расклады!X:X,A247&amp;"+"&amp;B247,Расклады!Y:Y)+SUMIF(Расклады!X:X,B247&amp;"+"&amp;A247,Расклады!Z:Z)+SUMIF(Расклады!AA:AA,A247&amp;"+"&amp;B247,Расклады!AB:AB)+SUMIF(Расклады!AA:AA,B247&amp;"+"&amp;A247,Расклады!AC:AC)</f>
        <v>0</v>
      </c>
    </row>
    <row r="248" spans="1:6" ht="12.75">
      <c r="A248" s="62" t="str">
        <f t="shared" si="8"/>
        <v>---</v>
      </c>
      <c r="B248" s="78" t="str">
        <f t="shared" si="9"/>
        <v>---</v>
      </c>
      <c r="C248" s="45">
        <f>SUMIF(Расклады!X:X,A248&amp;"+"&amp;B248,Расклады!A:A)+SUMIF(Расклады!X:X,B248&amp;"+"&amp;A248,Расклады!K:K)+SUMIF(Расклады!AA:AA,A248&amp;"+"&amp;B248,Расклады!M:M)+SUMIF(Расклады!AA:AA,B248&amp;"+"&amp;A248,Расклады!W:W)</f>
        <v>0</v>
      </c>
      <c r="D248" s="74">
        <f>COUNTIF(Расклады!X:AA,A248&amp;"+"&amp;B248)+COUNTIF(Расклады!X:AA,B248&amp;"+"&amp;A248)</f>
        <v>0</v>
      </c>
      <c r="E248" s="77" t="b">
        <f>IF(D248=2,MATCH(C248,{-40000,-6.9999999999,-2.9999999999,3,7,40000},1)/2-0.5,IF(D248=3,MATCH(C248,{-40000,-9.9999999999,-6.9999999999,-2.9999999999,3,7,10,40000},1)/2-0.5,IF(D248=4,MATCH(C248,{-40000,-12.9999999999,-9.9999999999,-6.9999999999,-2.9999999999,3,7,10,13,40000},1)/2-0.5)))</f>
        <v>0</v>
      </c>
      <c r="F248" s="76">
        <f>SUMIF(Расклады!X:X,A248&amp;"+"&amp;B248,Расклады!Y:Y)+SUMIF(Расклады!X:X,B248&amp;"+"&amp;A248,Расклады!Z:Z)+SUMIF(Расклады!AA:AA,A248&amp;"+"&amp;B248,Расклады!AB:AB)+SUMIF(Расклады!AA:AA,B248&amp;"+"&amp;A248,Расклады!AC:AC)</f>
        <v>0</v>
      </c>
    </row>
    <row r="249" spans="1:6" ht="12.75">
      <c r="A249" s="62" t="str">
        <f t="shared" si="8"/>
        <v>---</v>
      </c>
      <c r="B249" s="78" t="str">
        <f t="shared" si="9"/>
        <v>---</v>
      </c>
      <c r="C249" s="45">
        <f>SUMIF(Расклады!X:X,A249&amp;"+"&amp;B249,Расклады!A:A)+SUMIF(Расклады!X:X,B249&amp;"+"&amp;A249,Расклады!K:K)+SUMIF(Расклады!AA:AA,A249&amp;"+"&amp;B249,Расклады!M:M)+SUMIF(Расклады!AA:AA,B249&amp;"+"&amp;A249,Расклады!W:W)</f>
        <v>0</v>
      </c>
      <c r="D249" s="74">
        <f>COUNTIF(Расклады!X:AA,A249&amp;"+"&amp;B249)+COUNTIF(Расклады!X:AA,B249&amp;"+"&amp;A249)</f>
        <v>0</v>
      </c>
      <c r="E249" s="77" t="b">
        <f>IF(D249=2,MATCH(C249,{-40000,-6.9999999999,-2.9999999999,3,7,40000},1)/2-0.5,IF(D249=3,MATCH(C249,{-40000,-9.9999999999,-6.9999999999,-2.9999999999,3,7,10,40000},1)/2-0.5,IF(D249=4,MATCH(C249,{-40000,-12.9999999999,-9.9999999999,-6.9999999999,-2.9999999999,3,7,10,13,40000},1)/2-0.5)))</f>
        <v>0</v>
      </c>
      <c r="F249" s="76">
        <f>SUMIF(Расклады!X:X,A249&amp;"+"&amp;B249,Расклады!Y:Y)+SUMIF(Расклады!X:X,B249&amp;"+"&amp;A249,Расклады!Z:Z)+SUMIF(Расклады!AA:AA,A249&amp;"+"&amp;B249,Расклады!AB:AB)+SUMIF(Расклады!AA:AA,B249&amp;"+"&amp;A249,Расклады!AC:AC)</f>
        <v>0</v>
      </c>
    </row>
    <row r="250" spans="1:6" ht="12.75">
      <c r="A250" s="62" t="str">
        <f t="shared" si="8"/>
        <v>---</v>
      </c>
      <c r="B250" s="78" t="str">
        <f t="shared" si="9"/>
        <v>---</v>
      </c>
      <c r="C250" s="45">
        <f>SUMIF(Расклады!X:X,A250&amp;"+"&amp;B250,Расклады!A:A)+SUMIF(Расклады!X:X,B250&amp;"+"&amp;A250,Расклады!K:K)+SUMIF(Расклады!AA:AA,A250&amp;"+"&amp;B250,Расклады!M:M)+SUMIF(Расклады!AA:AA,B250&amp;"+"&amp;A250,Расклады!W:W)</f>
        <v>0</v>
      </c>
      <c r="D250" s="74">
        <f>COUNTIF(Расклады!X:AA,A250&amp;"+"&amp;B250)+COUNTIF(Расклады!X:AA,B250&amp;"+"&amp;A250)</f>
        <v>0</v>
      </c>
      <c r="E250" s="77" t="b">
        <f>IF(D250=2,MATCH(C250,{-40000,-6.9999999999,-2.9999999999,3,7,40000},1)/2-0.5,IF(D250=3,MATCH(C250,{-40000,-9.9999999999,-6.9999999999,-2.9999999999,3,7,10,40000},1)/2-0.5,IF(D250=4,MATCH(C250,{-40000,-12.9999999999,-9.9999999999,-6.9999999999,-2.9999999999,3,7,10,13,40000},1)/2-0.5)))</f>
        <v>0</v>
      </c>
      <c r="F250" s="76">
        <f>SUMIF(Расклады!X:X,A250&amp;"+"&amp;B250,Расклады!Y:Y)+SUMIF(Расклады!X:X,B250&amp;"+"&amp;A250,Расклады!Z:Z)+SUMIF(Расклады!AA:AA,A250&amp;"+"&amp;B250,Расклады!AB:AB)+SUMIF(Расклады!AA:AA,B250&amp;"+"&amp;A250,Расклады!AC:AC)</f>
        <v>0</v>
      </c>
    </row>
    <row r="251" spans="1:6" ht="12.75">
      <c r="A251" s="62" t="str">
        <f t="shared" si="8"/>
        <v>---</v>
      </c>
      <c r="B251" s="78" t="str">
        <f t="shared" si="9"/>
        <v>---</v>
      </c>
      <c r="C251" s="45">
        <f>SUMIF(Расклады!X:X,A251&amp;"+"&amp;B251,Расклады!A:A)+SUMIF(Расклады!X:X,B251&amp;"+"&amp;A251,Расклады!K:K)+SUMIF(Расклады!AA:AA,A251&amp;"+"&amp;B251,Расклады!M:M)+SUMIF(Расклады!AA:AA,B251&amp;"+"&amp;A251,Расклады!W:W)</f>
        <v>0</v>
      </c>
      <c r="D251" s="74">
        <f>COUNTIF(Расклады!X:AA,A251&amp;"+"&amp;B251)+COUNTIF(Расклады!X:AA,B251&amp;"+"&amp;A251)</f>
        <v>0</v>
      </c>
      <c r="E251" s="77" t="b">
        <f>IF(D251=2,MATCH(C251,{-40000,-6.9999999999,-2.9999999999,3,7,40000},1)/2-0.5,IF(D251=3,MATCH(C251,{-40000,-9.9999999999,-6.9999999999,-2.9999999999,3,7,10,40000},1)/2-0.5,IF(D251=4,MATCH(C251,{-40000,-12.9999999999,-9.9999999999,-6.9999999999,-2.9999999999,3,7,10,13,40000},1)/2-0.5)))</f>
        <v>0</v>
      </c>
      <c r="F251" s="76">
        <f>SUMIF(Расклады!X:X,A251&amp;"+"&amp;B251,Расклады!Y:Y)+SUMIF(Расклады!X:X,B251&amp;"+"&amp;A251,Расклады!Z:Z)+SUMIF(Расклады!AA:AA,A251&amp;"+"&amp;B251,Расклады!AB:AB)+SUMIF(Расклады!AA:AA,B251&amp;"+"&amp;A251,Расклады!AC:AC)</f>
        <v>0</v>
      </c>
    </row>
    <row r="252" spans="1:6" ht="12.75">
      <c r="A252" s="62" t="str">
        <f t="shared" si="8"/>
        <v>---</v>
      </c>
      <c r="B252" s="78" t="str">
        <f t="shared" si="9"/>
        <v>---</v>
      </c>
      <c r="C252" s="45">
        <f>SUMIF(Расклады!X:X,A252&amp;"+"&amp;B252,Расклады!A:A)+SUMIF(Расклады!X:X,B252&amp;"+"&amp;A252,Расклады!K:K)+SUMIF(Расклады!AA:AA,A252&amp;"+"&amp;B252,Расклады!M:M)+SUMIF(Расклады!AA:AA,B252&amp;"+"&amp;A252,Расклады!W:W)</f>
        <v>0</v>
      </c>
      <c r="D252" s="74">
        <f>COUNTIF(Расклады!X:AA,A252&amp;"+"&amp;B252)+COUNTIF(Расклады!X:AA,B252&amp;"+"&amp;A252)</f>
        <v>0</v>
      </c>
      <c r="E252" s="77" t="b">
        <f>IF(D252=2,MATCH(C252,{-40000,-6.9999999999,-2.9999999999,3,7,40000},1)/2-0.5,IF(D252=3,MATCH(C252,{-40000,-9.9999999999,-6.9999999999,-2.9999999999,3,7,10,40000},1)/2-0.5,IF(D252=4,MATCH(C252,{-40000,-12.9999999999,-9.9999999999,-6.9999999999,-2.9999999999,3,7,10,13,40000},1)/2-0.5)))</f>
        <v>0</v>
      </c>
      <c r="F252" s="76">
        <f>SUMIF(Расклады!X:X,A252&amp;"+"&amp;B252,Расклады!Y:Y)+SUMIF(Расклады!X:X,B252&amp;"+"&amp;A252,Расклады!Z:Z)+SUMIF(Расклады!AA:AA,A252&amp;"+"&amp;B252,Расклады!AB:AB)+SUMIF(Расклады!AA:AA,B252&amp;"+"&amp;A252,Расклады!AC:AC)</f>
        <v>0</v>
      </c>
    </row>
    <row r="253" spans="1:6" ht="12.75">
      <c r="A253" s="62" t="str">
        <f t="shared" si="8"/>
        <v>---</v>
      </c>
      <c r="B253" s="78" t="str">
        <f t="shared" si="9"/>
        <v>---</v>
      </c>
      <c r="C253" s="45">
        <f>SUMIF(Расклады!X:X,A253&amp;"+"&amp;B253,Расклады!A:A)+SUMIF(Расклады!X:X,B253&amp;"+"&amp;A253,Расклады!K:K)+SUMIF(Расклады!AA:AA,A253&amp;"+"&amp;B253,Расклады!M:M)+SUMIF(Расклады!AA:AA,B253&amp;"+"&amp;A253,Расклады!W:W)</f>
        <v>0</v>
      </c>
      <c r="D253" s="74">
        <f>COUNTIF(Расклады!X:AA,A253&amp;"+"&amp;B253)+COUNTIF(Расклады!X:AA,B253&amp;"+"&amp;A253)</f>
        <v>0</v>
      </c>
      <c r="E253" s="77" t="b">
        <f>IF(D253=2,MATCH(C253,{-40000,-6.9999999999,-2.9999999999,3,7,40000},1)/2-0.5,IF(D253=3,MATCH(C253,{-40000,-9.9999999999,-6.9999999999,-2.9999999999,3,7,10,40000},1)/2-0.5,IF(D253=4,MATCH(C253,{-40000,-12.9999999999,-9.9999999999,-6.9999999999,-2.9999999999,3,7,10,13,40000},1)/2-0.5)))</f>
        <v>0</v>
      </c>
      <c r="F253" s="76">
        <f>SUMIF(Расклады!X:X,A253&amp;"+"&amp;B253,Расклады!Y:Y)+SUMIF(Расклады!X:X,B253&amp;"+"&amp;A253,Расклады!Z:Z)+SUMIF(Расклады!AA:AA,A253&amp;"+"&amp;B253,Расклады!AB:AB)+SUMIF(Расклады!AA:AA,B253&amp;"+"&amp;A253,Расклады!AC:AC)</f>
        <v>0</v>
      </c>
    </row>
    <row r="254" spans="1:6" ht="12.75">
      <c r="A254" s="62" t="str">
        <f t="shared" si="8"/>
        <v>---</v>
      </c>
      <c r="B254" s="78" t="str">
        <f t="shared" si="9"/>
        <v>---</v>
      </c>
      <c r="C254" s="45">
        <f>SUMIF(Расклады!X:X,A254&amp;"+"&amp;B254,Расклады!A:A)+SUMIF(Расклады!X:X,B254&amp;"+"&amp;A254,Расклады!K:K)+SUMIF(Расклады!AA:AA,A254&amp;"+"&amp;B254,Расклады!M:M)+SUMIF(Расклады!AA:AA,B254&amp;"+"&amp;A254,Расклады!W:W)</f>
        <v>0</v>
      </c>
      <c r="D254" s="74">
        <f>COUNTIF(Расклады!X:AA,A254&amp;"+"&amp;B254)+COUNTIF(Расклады!X:AA,B254&amp;"+"&amp;A254)</f>
        <v>0</v>
      </c>
      <c r="E254" s="77" t="b">
        <f>IF(D254=2,MATCH(C254,{-40000,-6.9999999999,-2.9999999999,3,7,40000},1)/2-0.5,IF(D254=3,MATCH(C254,{-40000,-9.9999999999,-6.9999999999,-2.9999999999,3,7,10,40000},1)/2-0.5,IF(D254=4,MATCH(C254,{-40000,-12.9999999999,-9.9999999999,-6.9999999999,-2.9999999999,3,7,10,13,40000},1)/2-0.5)))</f>
        <v>0</v>
      </c>
      <c r="F254" s="76">
        <f>SUMIF(Расклады!X:X,A254&amp;"+"&amp;B254,Расклады!Y:Y)+SUMIF(Расклады!X:X,B254&amp;"+"&amp;A254,Расклады!Z:Z)+SUMIF(Расклады!AA:AA,A254&amp;"+"&amp;B254,Расклады!AB:AB)+SUMIF(Расклады!AA:AA,B254&amp;"+"&amp;A254,Расклады!AC:AC)</f>
        <v>0</v>
      </c>
    </row>
    <row r="255" spans="1:6" ht="12.75">
      <c r="A255" s="62" t="str">
        <f t="shared" si="8"/>
        <v>---</v>
      </c>
      <c r="B255" s="78" t="str">
        <f t="shared" si="9"/>
        <v>---</v>
      </c>
      <c r="C255" s="45">
        <f>SUMIF(Расклады!X:X,A255&amp;"+"&amp;B255,Расклады!A:A)+SUMIF(Расклады!X:X,B255&amp;"+"&amp;A255,Расклады!K:K)+SUMIF(Расклады!AA:AA,A255&amp;"+"&amp;B255,Расклады!M:M)+SUMIF(Расклады!AA:AA,B255&amp;"+"&amp;A255,Расклады!W:W)</f>
        <v>0</v>
      </c>
      <c r="D255" s="74">
        <f>COUNTIF(Расклады!X:AA,A255&amp;"+"&amp;B255)+COUNTIF(Расклады!X:AA,B255&amp;"+"&amp;A255)</f>
        <v>0</v>
      </c>
      <c r="E255" s="77" t="b">
        <f>IF(D255=2,MATCH(C255,{-40000,-6.9999999999,-2.9999999999,3,7,40000},1)/2-0.5,IF(D255=3,MATCH(C255,{-40000,-9.9999999999,-6.9999999999,-2.9999999999,3,7,10,40000},1)/2-0.5,IF(D255=4,MATCH(C255,{-40000,-12.9999999999,-9.9999999999,-6.9999999999,-2.9999999999,3,7,10,13,40000},1)/2-0.5)))</f>
        <v>0</v>
      </c>
      <c r="F255" s="76">
        <f>SUMIF(Расклады!X:X,A255&amp;"+"&amp;B255,Расклады!Y:Y)+SUMIF(Расклады!X:X,B255&amp;"+"&amp;A255,Расклады!Z:Z)+SUMIF(Расклады!AA:AA,A255&amp;"+"&amp;B255,Расклады!AB:AB)+SUMIF(Расклады!AA:AA,B255&amp;"+"&amp;A255,Расклады!AC:AC)</f>
        <v>0</v>
      </c>
    </row>
    <row r="256" spans="1:6" ht="12.75">
      <c r="A256" s="62" t="str">
        <f t="shared" si="8"/>
        <v>---</v>
      </c>
      <c r="B256" s="78" t="str">
        <f t="shared" si="9"/>
        <v>---</v>
      </c>
      <c r="C256" s="45">
        <f>SUMIF(Расклады!X:X,A256&amp;"+"&amp;B256,Расклады!A:A)+SUMIF(Расклады!X:X,B256&amp;"+"&amp;A256,Расклады!K:K)+SUMIF(Расклады!AA:AA,A256&amp;"+"&amp;B256,Расклады!M:M)+SUMIF(Расклады!AA:AA,B256&amp;"+"&amp;A256,Расклады!W:W)</f>
        <v>0</v>
      </c>
      <c r="D256" s="74">
        <f>COUNTIF(Расклады!X:AA,A256&amp;"+"&amp;B256)+COUNTIF(Расклады!X:AA,B256&amp;"+"&amp;A256)</f>
        <v>0</v>
      </c>
      <c r="E256" s="77" t="b">
        <f>IF(D256=2,MATCH(C256,{-40000,-6.9999999999,-2.9999999999,3,7,40000},1)/2-0.5,IF(D256=3,MATCH(C256,{-40000,-9.9999999999,-6.9999999999,-2.9999999999,3,7,10,40000},1)/2-0.5,IF(D256=4,MATCH(C256,{-40000,-12.9999999999,-9.9999999999,-6.9999999999,-2.9999999999,3,7,10,13,40000},1)/2-0.5)))</f>
        <v>0</v>
      </c>
      <c r="F256" s="76">
        <f>SUMIF(Расклады!X:X,A256&amp;"+"&amp;B256,Расклады!Y:Y)+SUMIF(Расклады!X:X,B256&amp;"+"&amp;A256,Расклады!Z:Z)+SUMIF(Расклады!AA:AA,A256&amp;"+"&amp;B256,Расклады!AB:AB)+SUMIF(Расклады!AA:AA,B256&amp;"+"&amp;A256,Расклады!AC:AC)</f>
        <v>0</v>
      </c>
    </row>
    <row r="257" spans="1:6" ht="12.75">
      <c r="A257" s="62" t="str">
        <f t="shared" si="8"/>
        <v>---</v>
      </c>
      <c r="B257" s="78" t="str">
        <f t="shared" si="9"/>
        <v>---</v>
      </c>
      <c r="C257" s="45">
        <f>SUMIF(Расклады!X:X,A257&amp;"+"&amp;B257,Расклады!A:A)+SUMIF(Расклады!X:X,B257&amp;"+"&amp;A257,Расклады!K:K)+SUMIF(Расклады!AA:AA,A257&amp;"+"&amp;B257,Расклады!M:M)+SUMIF(Расклады!AA:AA,B257&amp;"+"&amp;A257,Расклады!W:W)</f>
        <v>0</v>
      </c>
      <c r="D257" s="74">
        <f>COUNTIF(Расклады!X:AA,A257&amp;"+"&amp;B257)+COUNTIF(Расклады!X:AA,B257&amp;"+"&amp;A257)</f>
        <v>0</v>
      </c>
      <c r="E257" s="77" t="b">
        <f>IF(D257=2,MATCH(C257,{-40000,-6.9999999999,-2.9999999999,3,7,40000},1)/2-0.5,IF(D257=3,MATCH(C257,{-40000,-9.9999999999,-6.9999999999,-2.9999999999,3,7,10,40000},1)/2-0.5,IF(D257=4,MATCH(C257,{-40000,-12.9999999999,-9.9999999999,-6.9999999999,-2.9999999999,3,7,10,13,40000},1)/2-0.5)))</f>
        <v>0</v>
      </c>
      <c r="F257" s="76">
        <f>SUMIF(Расклады!X:X,A257&amp;"+"&amp;B257,Расклады!Y:Y)+SUMIF(Расклады!X:X,B257&amp;"+"&amp;A257,Расклады!Z:Z)+SUMIF(Расклады!AA:AA,A257&amp;"+"&amp;B257,Расклады!AB:AB)+SUMIF(Расклады!AA:AA,B257&amp;"+"&amp;A257,Расклады!AC:AC)</f>
        <v>0</v>
      </c>
    </row>
    <row r="258" spans="1:6" ht="12.75">
      <c r="A258" s="62" t="str">
        <f t="shared" si="8"/>
        <v>---</v>
      </c>
      <c r="B258" s="78" t="str">
        <f t="shared" si="9"/>
        <v>---</v>
      </c>
      <c r="C258" s="45">
        <f>SUMIF(Расклады!X:X,A258&amp;"+"&amp;B258,Расклады!A:A)+SUMIF(Расклады!X:X,B258&amp;"+"&amp;A258,Расклады!K:K)+SUMIF(Расклады!AA:AA,A258&amp;"+"&amp;B258,Расклады!M:M)+SUMIF(Расклады!AA:AA,B258&amp;"+"&amp;A258,Расклады!W:W)</f>
        <v>0</v>
      </c>
      <c r="D258" s="74">
        <f>COUNTIF(Расклады!X:AA,A258&amp;"+"&amp;B258)+COUNTIF(Расклады!X:AA,B258&amp;"+"&amp;A258)</f>
        <v>0</v>
      </c>
      <c r="E258" s="77" t="b">
        <f>IF(D258=2,MATCH(C258,{-40000,-6.9999999999,-2.9999999999,3,7,40000},1)/2-0.5,IF(D258=3,MATCH(C258,{-40000,-9.9999999999,-6.9999999999,-2.9999999999,3,7,10,40000},1)/2-0.5,IF(D258=4,MATCH(C258,{-40000,-12.9999999999,-9.9999999999,-6.9999999999,-2.9999999999,3,7,10,13,40000},1)/2-0.5)))</f>
        <v>0</v>
      </c>
      <c r="F258" s="76">
        <f>SUMIF(Расклады!X:X,A258&amp;"+"&amp;B258,Расклады!Y:Y)+SUMIF(Расклады!X:X,B258&amp;"+"&amp;A258,Расклады!Z:Z)+SUMIF(Расклады!AA:AA,A258&amp;"+"&amp;B258,Расклады!AB:AB)+SUMIF(Расклады!AA:AA,B258&amp;"+"&amp;A258,Расклады!AC:AC)</f>
        <v>0</v>
      </c>
    </row>
    <row r="259" spans="1:6" ht="12.75">
      <c r="A259" s="62" t="str">
        <f t="shared" si="8"/>
        <v>---</v>
      </c>
      <c r="B259" s="78" t="str">
        <f t="shared" si="9"/>
        <v>---</v>
      </c>
      <c r="C259" s="45">
        <f>SUMIF(Расклады!X:X,A259&amp;"+"&amp;B259,Расклады!A:A)+SUMIF(Расклады!X:X,B259&amp;"+"&amp;A259,Расклады!K:K)+SUMIF(Расклады!AA:AA,A259&amp;"+"&amp;B259,Расклады!M:M)+SUMIF(Расклады!AA:AA,B259&amp;"+"&amp;A259,Расклады!W:W)</f>
        <v>0</v>
      </c>
      <c r="D259" s="74">
        <f>COUNTIF(Расклады!X:AA,A259&amp;"+"&amp;B259)+COUNTIF(Расклады!X:AA,B259&amp;"+"&amp;A259)</f>
        <v>0</v>
      </c>
      <c r="E259" s="77" t="b">
        <f>IF(D259=2,MATCH(C259,{-40000,-6.9999999999,-2.9999999999,3,7,40000},1)/2-0.5,IF(D259=3,MATCH(C259,{-40000,-9.9999999999,-6.9999999999,-2.9999999999,3,7,10,40000},1)/2-0.5,IF(D259=4,MATCH(C259,{-40000,-12.9999999999,-9.9999999999,-6.9999999999,-2.9999999999,3,7,10,13,40000},1)/2-0.5)))</f>
        <v>0</v>
      </c>
      <c r="F259" s="76">
        <f>SUMIF(Расклады!X:X,A259&amp;"+"&amp;B259,Расклады!Y:Y)+SUMIF(Расклады!X:X,B259&amp;"+"&amp;A259,Расклады!Z:Z)+SUMIF(Расклады!AA:AA,A259&amp;"+"&amp;B259,Расклады!AB:AB)+SUMIF(Расклады!AA:AA,B259&amp;"+"&amp;A259,Расклады!AC:AC)</f>
        <v>0</v>
      </c>
    </row>
    <row r="260" spans="1:6" ht="12.75">
      <c r="A260" s="62" t="str">
        <f t="shared" si="8"/>
        <v>---</v>
      </c>
      <c r="B260" s="78" t="str">
        <f t="shared" si="9"/>
        <v>---</v>
      </c>
      <c r="C260" s="45">
        <f>SUMIF(Расклады!X:X,A260&amp;"+"&amp;B260,Расклады!A:A)+SUMIF(Расклады!X:X,B260&amp;"+"&amp;A260,Расклады!K:K)+SUMIF(Расклады!AA:AA,A260&amp;"+"&amp;B260,Расклады!M:M)+SUMIF(Расклады!AA:AA,B260&amp;"+"&amp;A260,Расклады!W:W)</f>
        <v>0</v>
      </c>
      <c r="D260" s="74">
        <f>COUNTIF(Расклады!X:AA,A260&amp;"+"&amp;B260)+COUNTIF(Расклады!X:AA,B260&amp;"+"&amp;A260)</f>
        <v>0</v>
      </c>
      <c r="E260" s="77" t="b">
        <f>IF(D260=2,MATCH(C260,{-40000,-6.9999999999,-2.9999999999,3,7,40000},1)/2-0.5,IF(D260=3,MATCH(C260,{-40000,-9.9999999999,-6.9999999999,-2.9999999999,3,7,10,40000},1)/2-0.5,IF(D260=4,MATCH(C260,{-40000,-12.9999999999,-9.9999999999,-6.9999999999,-2.9999999999,3,7,10,13,40000},1)/2-0.5)))</f>
        <v>0</v>
      </c>
      <c r="F260" s="76">
        <f>SUMIF(Расклады!X:X,A260&amp;"+"&amp;B260,Расклады!Y:Y)+SUMIF(Расклады!X:X,B260&amp;"+"&amp;A260,Расклады!Z:Z)+SUMIF(Расклады!AA:AA,A260&amp;"+"&amp;B260,Расклады!AB:AB)+SUMIF(Расклады!AA:AA,B260&amp;"+"&amp;A260,Расклады!AC:AC)</f>
        <v>0</v>
      </c>
    </row>
    <row r="261" spans="1:6" ht="12.75">
      <c r="A261" s="62" t="str">
        <f t="shared" si="8"/>
        <v>---</v>
      </c>
      <c r="B261" s="78" t="str">
        <f t="shared" si="9"/>
        <v>---</v>
      </c>
      <c r="C261" s="45">
        <f>SUMIF(Расклады!X:X,A261&amp;"+"&amp;B261,Расклады!A:A)+SUMIF(Расклады!X:X,B261&amp;"+"&amp;A261,Расклады!K:K)+SUMIF(Расклады!AA:AA,A261&amp;"+"&amp;B261,Расклады!M:M)+SUMIF(Расклады!AA:AA,B261&amp;"+"&amp;A261,Расклады!W:W)</f>
        <v>0</v>
      </c>
      <c r="D261" s="74">
        <f>COUNTIF(Расклады!X:AA,A261&amp;"+"&amp;B261)+COUNTIF(Расклады!X:AA,B261&amp;"+"&amp;A261)</f>
        <v>0</v>
      </c>
      <c r="E261" s="77" t="b">
        <f>IF(D261=2,MATCH(C261,{-40000,-6.9999999999,-2.9999999999,3,7,40000},1)/2-0.5,IF(D261=3,MATCH(C261,{-40000,-9.9999999999,-6.9999999999,-2.9999999999,3,7,10,40000},1)/2-0.5,IF(D261=4,MATCH(C261,{-40000,-12.9999999999,-9.9999999999,-6.9999999999,-2.9999999999,3,7,10,13,40000},1)/2-0.5)))</f>
        <v>0</v>
      </c>
      <c r="F261" s="76">
        <f>SUMIF(Расклады!X:X,A261&amp;"+"&amp;B261,Расклады!Y:Y)+SUMIF(Расклады!X:X,B261&amp;"+"&amp;A261,Расклады!Z:Z)+SUMIF(Расклады!AA:AA,A261&amp;"+"&amp;B261,Расклады!AB:AB)+SUMIF(Расклады!AA:AA,B261&amp;"+"&amp;A261,Расклады!AC:AC)</f>
        <v>0</v>
      </c>
    </row>
    <row r="262" spans="1:6" ht="12.75">
      <c r="A262" s="62" t="str">
        <f t="shared" si="8"/>
        <v>---</v>
      </c>
      <c r="B262" s="78" t="str">
        <f t="shared" si="9"/>
        <v>---</v>
      </c>
      <c r="C262" s="45">
        <f>SUMIF(Расклады!X:X,A262&amp;"+"&amp;B262,Расклады!A:A)+SUMIF(Расклады!X:X,B262&amp;"+"&amp;A262,Расклады!K:K)+SUMIF(Расклады!AA:AA,A262&amp;"+"&amp;B262,Расклады!M:M)+SUMIF(Расклады!AA:AA,B262&amp;"+"&amp;A262,Расклады!W:W)</f>
        <v>0</v>
      </c>
      <c r="D262" s="74">
        <f>COUNTIF(Расклады!X:AA,A262&amp;"+"&amp;B262)+COUNTIF(Расклады!X:AA,B262&amp;"+"&amp;A262)</f>
        <v>0</v>
      </c>
      <c r="E262" s="77" t="b">
        <f>IF(D262=2,MATCH(C262,{-40000,-6.9999999999,-2.9999999999,3,7,40000},1)/2-0.5,IF(D262=3,MATCH(C262,{-40000,-9.9999999999,-6.9999999999,-2.9999999999,3,7,10,40000},1)/2-0.5,IF(D262=4,MATCH(C262,{-40000,-12.9999999999,-9.9999999999,-6.9999999999,-2.9999999999,3,7,10,13,40000},1)/2-0.5)))</f>
        <v>0</v>
      </c>
      <c r="F262" s="76">
        <f>SUMIF(Расклады!X:X,A262&amp;"+"&amp;B262,Расклады!Y:Y)+SUMIF(Расклады!X:X,B262&amp;"+"&amp;A262,Расклады!Z:Z)+SUMIF(Расклады!AA:AA,A262&amp;"+"&amp;B262,Расклады!AB:AB)+SUMIF(Расклады!AA:AA,B262&amp;"+"&amp;A262,Расклады!AC:AC)</f>
        <v>0</v>
      </c>
    </row>
    <row r="263" spans="1:6" ht="12.75">
      <c r="A263" s="62" t="str">
        <f t="shared" si="8"/>
        <v>---</v>
      </c>
      <c r="B263" s="78" t="str">
        <f t="shared" si="9"/>
        <v>---</v>
      </c>
      <c r="C263" s="45">
        <f>SUMIF(Расклады!X:X,A263&amp;"+"&amp;B263,Расклады!A:A)+SUMIF(Расклады!X:X,B263&amp;"+"&amp;A263,Расклады!K:K)+SUMIF(Расклады!AA:AA,A263&amp;"+"&amp;B263,Расклады!M:M)+SUMIF(Расклады!AA:AA,B263&amp;"+"&amp;A263,Расклады!W:W)</f>
        <v>0</v>
      </c>
      <c r="D263" s="74">
        <f>COUNTIF(Расклады!X:AA,A263&amp;"+"&amp;B263)+COUNTIF(Расклады!X:AA,B263&amp;"+"&amp;A263)</f>
        <v>0</v>
      </c>
      <c r="E263" s="77" t="b">
        <f>IF(D263=2,MATCH(C263,{-40000,-6.9999999999,-2.9999999999,3,7,40000},1)/2-0.5,IF(D263=3,MATCH(C263,{-40000,-9.9999999999,-6.9999999999,-2.9999999999,3,7,10,40000},1)/2-0.5,IF(D263=4,MATCH(C263,{-40000,-12.9999999999,-9.9999999999,-6.9999999999,-2.9999999999,3,7,10,13,40000},1)/2-0.5)))</f>
        <v>0</v>
      </c>
      <c r="F263" s="76">
        <f>SUMIF(Расклады!X:X,A263&amp;"+"&amp;B263,Расклады!Y:Y)+SUMIF(Расклады!X:X,B263&amp;"+"&amp;A263,Расклады!Z:Z)+SUMIF(Расклады!AA:AA,A263&amp;"+"&amp;B263,Расклады!AB:AB)+SUMIF(Расклады!AA:AA,B263&amp;"+"&amp;A263,Расклады!AC:AC)</f>
        <v>0</v>
      </c>
    </row>
    <row r="264" spans="1:6" ht="12.75">
      <c r="A264" s="62" t="str">
        <f t="shared" si="8"/>
        <v>---</v>
      </c>
      <c r="B264" s="78" t="str">
        <f t="shared" si="9"/>
        <v>---</v>
      </c>
      <c r="C264" s="45">
        <f>SUMIF(Расклады!X:X,A264&amp;"+"&amp;B264,Расклады!A:A)+SUMIF(Расклады!X:X,B264&amp;"+"&amp;A264,Расклады!K:K)+SUMIF(Расклады!AA:AA,A264&amp;"+"&amp;B264,Расклады!M:M)+SUMIF(Расклады!AA:AA,B264&amp;"+"&amp;A264,Расклады!W:W)</f>
        <v>0</v>
      </c>
      <c r="D264" s="74">
        <f>COUNTIF(Расклады!X:AA,A264&amp;"+"&amp;B264)+COUNTIF(Расклады!X:AA,B264&amp;"+"&amp;A264)</f>
        <v>0</v>
      </c>
      <c r="E264" s="77" t="b">
        <f>IF(D264=2,MATCH(C264,{-40000,-6.9999999999,-2.9999999999,3,7,40000},1)/2-0.5,IF(D264=3,MATCH(C264,{-40000,-9.9999999999,-6.9999999999,-2.9999999999,3,7,10,40000},1)/2-0.5,IF(D264=4,MATCH(C264,{-40000,-12.9999999999,-9.9999999999,-6.9999999999,-2.9999999999,3,7,10,13,40000},1)/2-0.5)))</f>
        <v>0</v>
      </c>
      <c r="F264" s="76">
        <f>SUMIF(Расклады!X:X,A264&amp;"+"&amp;B264,Расклады!Y:Y)+SUMIF(Расклады!X:X,B264&amp;"+"&amp;A264,Расклады!Z:Z)+SUMIF(Расклады!AA:AA,A264&amp;"+"&amp;B264,Расклады!AB:AB)+SUMIF(Расклады!AA:AA,B264&amp;"+"&amp;A264,Расклады!AC:AC)</f>
        <v>0</v>
      </c>
    </row>
    <row r="265" spans="1:6" ht="12.75">
      <c r="A265" s="62" t="str">
        <f t="shared" si="8"/>
        <v>---</v>
      </c>
      <c r="B265" s="78" t="str">
        <f t="shared" si="9"/>
        <v>---</v>
      </c>
      <c r="C265" s="45">
        <f>SUMIF(Расклады!X:X,A265&amp;"+"&amp;B265,Расклады!A:A)+SUMIF(Расклады!X:X,B265&amp;"+"&amp;A265,Расклады!K:K)+SUMIF(Расклады!AA:AA,A265&amp;"+"&amp;B265,Расклады!M:M)+SUMIF(Расклады!AA:AA,B265&amp;"+"&amp;A265,Расклады!W:W)</f>
        <v>0</v>
      </c>
      <c r="D265" s="74">
        <f>COUNTIF(Расклады!X:AA,A265&amp;"+"&amp;B265)+COUNTIF(Расклады!X:AA,B265&amp;"+"&amp;A265)</f>
        <v>0</v>
      </c>
      <c r="E265" s="77" t="b">
        <f>IF(D265=2,MATCH(C265,{-40000,-6.9999999999,-2.9999999999,3,7,40000},1)/2-0.5,IF(D265=3,MATCH(C265,{-40000,-9.9999999999,-6.9999999999,-2.9999999999,3,7,10,40000},1)/2-0.5,IF(D265=4,MATCH(C265,{-40000,-12.9999999999,-9.9999999999,-6.9999999999,-2.9999999999,3,7,10,13,40000},1)/2-0.5)))</f>
        <v>0</v>
      </c>
      <c r="F265" s="76">
        <f>SUMIF(Расклады!X:X,A265&amp;"+"&amp;B265,Расклады!Y:Y)+SUMIF(Расклады!X:X,B265&amp;"+"&amp;A265,Расклады!Z:Z)+SUMIF(Расклады!AA:AA,A265&amp;"+"&amp;B265,Расклады!AB:AB)+SUMIF(Расклады!AA:AA,B265&amp;"+"&amp;A265,Расклады!AC:AC)</f>
        <v>0</v>
      </c>
    </row>
    <row r="266" spans="1:6" ht="12.75">
      <c r="A266" s="62" t="str">
        <f t="shared" si="8"/>
        <v>---</v>
      </c>
      <c r="B266" s="78" t="str">
        <f t="shared" si="9"/>
        <v>---</v>
      </c>
      <c r="C266" s="45">
        <f>SUMIF(Расклады!X:X,A266&amp;"+"&amp;B266,Расклады!A:A)+SUMIF(Расклады!X:X,B266&amp;"+"&amp;A266,Расклады!K:K)+SUMIF(Расклады!AA:AA,A266&amp;"+"&amp;B266,Расклады!M:M)+SUMIF(Расклады!AA:AA,B266&amp;"+"&amp;A266,Расклады!W:W)</f>
        <v>0</v>
      </c>
      <c r="D266" s="74">
        <f>COUNTIF(Расклады!X:AA,A266&amp;"+"&amp;B266)+COUNTIF(Расклады!X:AA,B266&amp;"+"&amp;A266)</f>
        <v>0</v>
      </c>
      <c r="E266" s="77" t="b">
        <f>IF(D266=2,MATCH(C266,{-40000,-6.9999999999,-2.9999999999,3,7,40000},1)/2-0.5,IF(D266=3,MATCH(C266,{-40000,-9.9999999999,-6.9999999999,-2.9999999999,3,7,10,40000},1)/2-0.5,IF(D266=4,MATCH(C266,{-40000,-12.9999999999,-9.9999999999,-6.9999999999,-2.9999999999,3,7,10,13,40000},1)/2-0.5)))</f>
        <v>0</v>
      </c>
      <c r="F266" s="76">
        <f>SUMIF(Расклады!X:X,A266&amp;"+"&amp;B266,Расклады!Y:Y)+SUMIF(Расклады!X:X,B266&amp;"+"&amp;A266,Расклады!Z:Z)+SUMIF(Расклады!AA:AA,A266&amp;"+"&amp;B266,Расклады!AB:AB)+SUMIF(Расклады!AA:AA,B266&amp;"+"&amp;A266,Расклады!AC:AC)</f>
        <v>0</v>
      </c>
    </row>
    <row r="267" spans="1:6" ht="12.75">
      <c r="A267" s="62" t="str">
        <f t="shared" si="8"/>
        <v>---</v>
      </c>
      <c r="B267" s="78" t="str">
        <f t="shared" si="9"/>
        <v>---</v>
      </c>
      <c r="C267" s="45">
        <f>SUMIF(Расклады!X:X,A267&amp;"+"&amp;B267,Расклады!A:A)+SUMIF(Расклады!X:X,B267&amp;"+"&amp;A267,Расклады!K:K)+SUMIF(Расклады!AA:AA,A267&amp;"+"&amp;B267,Расклады!M:M)+SUMIF(Расклады!AA:AA,B267&amp;"+"&amp;A267,Расклады!W:W)</f>
        <v>0</v>
      </c>
      <c r="D267" s="74">
        <f>COUNTIF(Расклады!X:AA,A267&amp;"+"&amp;B267)+COUNTIF(Расклады!X:AA,B267&amp;"+"&amp;A267)</f>
        <v>0</v>
      </c>
      <c r="E267" s="77" t="b">
        <f>IF(D267=2,MATCH(C267,{-40000,-6.9999999999,-2.9999999999,3,7,40000},1)/2-0.5,IF(D267=3,MATCH(C267,{-40000,-9.9999999999,-6.9999999999,-2.9999999999,3,7,10,40000},1)/2-0.5,IF(D267=4,MATCH(C267,{-40000,-12.9999999999,-9.9999999999,-6.9999999999,-2.9999999999,3,7,10,13,40000},1)/2-0.5)))</f>
        <v>0</v>
      </c>
      <c r="F267" s="76">
        <f>SUMIF(Расклады!X:X,A267&amp;"+"&amp;B267,Расклады!Y:Y)+SUMIF(Расклады!X:X,B267&amp;"+"&amp;A267,Расклады!Z:Z)+SUMIF(Расклады!AA:AA,A267&amp;"+"&amp;B267,Расклады!AB:AB)+SUMIF(Расклады!AA:AA,B267&amp;"+"&amp;A267,Расклады!AC:AC)</f>
        <v>0</v>
      </c>
    </row>
    <row r="268" spans="1:6" ht="12.75">
      <c r="A268" s="62" t="str">
        <f t="shared" si="8"/>
        <v>---</v>
      </c>
      <c r="B268" s="78" t="str">
        <f t="shared" si="9"/>
        <v>---</v>
      </c>
      <c r="C268" s="45">
        <f>SUMIF(Расклады!X:X,A268&amp;"+"&amp;B268,Расклады!A:A)+SUMIF(Расклады!X:X,B268&amp;"+"&amp;A268,Расклады!K:K)+SUMIF(Расклады!AA:AA,A268&amp;"+"&amp;B268,Расклады!M:M)+SUMIF(Расклады!AA:AA,B268&amp;"+"&amp;A268,Расклады!W:W)</f>
        <v>0</v>
      </c>
      <c r="D268" s="74">
        <f>COUNTIF(Расклады!X:AA,A268&amp;"+"&amp;B268)+COUNTIF(Расклады!X:AA,B268&amp;"+"&amp;A268)</f>
        <v>0</v>
      </c>
      <c r="E268" s="77" t="b">
        <f>IF(D268=2,MATCH(C268,{-40000,-6.9999999999,-2.9999999999,3,7,40000},1)/2-0.5,IF(D268=3,MATCH(C268,{-40000,-9.9999999999,-6.9999999999,-2.9999999999,3,7,10,40000},1)/2-0.5,IF(D268=4,MATCH(C268,{-40000,-12.9999999999,-9.9999999999,-6.9999999999,-2.9999999999,3,7,10,13,40000},1)/2-0.5)))</f>
        <v>0</v>
      </c>
      <c r="F268" s="76">
        <f>SUMIF(Расклады!X:X,A268&amp;"+"&amp;B268,Расклады!Y:Y)+SUMIF(Расклады!X:X,B268&amp;"+"&amp;A268,Расклады!Z:Z)+SUMIF(Расклады!AA:AA,A268&amp;"+"&amp;B268,Расклады!AB:AB)+SUMIF(Расклады!AA:AA,B268&amp;"+"&amp;A268,Расклады!AC:AC)</f>
        <v>0</v>
      </c>
    </row>
    <row r="269" spans="1:6" ht="12.75">
      <c r="A269" s="62" t="str">
        <f t="shared" si="8"/>
        <v>---</v>
      </c>
      <c r="B269" s="78" t="str">
        <f t="shared" si="9"/>
        <v>---</v>
      </c>
      <c r="C269" s="45">
        <f>SUMIF(Расклады!X:X,A269&amp;"+"&amp;B269,Расклады!A:A)+SUMIF(Расклады!X:X,B269&amp;"+"&amp;A269,Расклады!K:K)+SUMIF(Расклады!AA:AA,A269&amp;"+"&amp;B269,Расклады!M:M)+SUMIF(Расклады!AA:AA,B269&amp;"+"&amp;A269,Расклады!W:W)</f>
        <v>0</v>
      </c>
      <c r="D269" s="74">
        <f>COUNTIF(Расклады!X:AA,A269&amp;"+"&amp;B269)+COUNTIF(Расклады!X:AA,B269&amp;"+"&amp;A269)</f>
        <v>0</v>
      </c>
      <c r="E269" s="77" t="b">
        <f>IF(D269=2,MATCH(C269,{-40000,-6.9999999999,-2.9999999999,3,7,40000},1)/2-0.5,IF(D269=3,MATCH(C269,{-40000,-9.9999999999,-6.9999999999,-2.9999999999,3,7,10,40000},1)/2-0.5,IF(D269=4,MATCH(C269,{-40000,-12.9999999999,-9.9999999999,-6.9999999999,-2.9999999999,3,7,10,13,40000},1)/2-0.5)))</f>
        <v>0</v>
      </c>
      <c r="F269" s="76">
        <f>SUMIF(Расклады!X:X,A269&amp;"+"&amp;B269,Расклады!Y:Y)+SUMIF(Расклады!X:X,B269&amp;"+"&amp;A269,Расклады!Z:Z)+SUMIF(Расклады!AA:AA,A269&amp;"+"&amp;B269,Расклады!AB:AB)+SUMIF(Расклады!AA:AA,B269&amp;"+"&amp;A269,Расклады!AC:AC)</f>
        <v>0</v>
      </c>
    </row>
    <row r="270" spans="1:6" ht="12.75">
      <c r="A270" s="62" t="str">
        <f t="shared" si="8"/>
        <v>---</v>
      </c>
      <c r="B270" s="78" t="str">
        <f t="shared" si="9"/>
        <v>---</v>
      </c>
      <c r="C270" s="45">
        <f>SUMIF(Расклады!X:X,A270&amp;"+"&amp;B270,Расклады!A:A)+SUMIF(Расклады!X:X,B270&amp;"+"&amp;A270,Расклады!K:K)+SUMIF(Расклады!AA:AA,A270&amp;"+"&amp;B270,Расклады!M:M)+SUMIF(Расклады!AA:AA,B270&amp;"+"&amp;A270,Расклады!W:W)</f>
        <v>0</v>
      </c>
      <c r="D270" s="74">
        <f>COUNTIF(Расклады!X:AA,A270&amp;"+"&amp;B270)+COUNTIF(Расклады!X:AA,B270&amp;"+"&amp;A270)</f>
        <v>0</v>
      </c>
      <c r="E270" s="77" t="b">
        <f>IF(D270=2,MATCH(C270,{-40000,-6.9999999999,-2.9999999999,3,7,40000},1)/2-0.5,IF(D270=3,MATCH(C270,{-40000,-9.9999999999,-6.9999999999,-2.9999999999,3,7,10,40000},1)/2-0.5,IF(D270=4,MATCH(C270,{-40000,-12.9999999999,-9.9999999999,-6.9999999999,-2.9999999999,3,7,10,13,40000},1)/2-0.5)))</f>
        <v>0</v>
      </c>
      <c r="F270" s="76">
        <f>SUMIF(Расклады!X:X,A270&amp;"+"&amp;B270,Расклады!Y:Y)+SUMIF(Расклады!X:X,B270&amp;"+"&amp;A270,Расклады!Z:Z)+SUMIF(Расклады!AA:AA,A270&amp;"+"&amp;B270,Расклады!AB:AB)+SUMIF(Расклады!AA:AA,B270&amp;"+"&amp;A270,Расклады!AC:AC)</f>
        <v>0</v>
      </c>
    </row>
    <row r="271" spans="1:6" ht="12.75">
      <c r="A271" s="62" t="str">
        <f t="shared" si="8"/>
        <v>---</v>
      </c>
      <c r="B271" s="78" t="str">
        <f t="shared" si="9"/>
        <v>---</v>
      </c>
      <c r="C271" s="45">
        <f>SUMIF(Расклады!X:X,A271&amp;"+"&amp;B271,Расклады!A:A)+SUMIF(Расклады!X:X,B271&amp;"+"&amp;A271,Расклады!K:K)+SUMIF(Расклады!AA:AA,A271&amp;"+"&amp;B271,Расклады!M:M)+SUMIF(Расклады!AA:AA,B271&amp;"+"&amp;A271,Расклады!W:W)</f>
        <v>0</v>
      </c>
      <c r="D271" s="74">
        <f>COUNTIF(Расклады!X:AA,A271&amp;"+"&amp;B271)+COUNTIF(Расклады!X:AA,B271&amp;"+"&amp;A271)</f>
        <v>0</v>
      </c>
      <c r="E271" s="77" t="b">
        <f>IF(D271=2,MATCH(C271,{-40000,-6.9999999999,-2.9999999999,3,7,40000},1)/2-0.5,IF(D271=3,MATCH(C271,{-40000,-9.9999999999,-6.9999999999,-2.9999999999,3,7,10,40000},1)/2-0.5,IF(D271=4,MATCH(C271,{-40000,-12.9999999999,-9.9999999999,-6.9999999999,-2.9999999999,3,7,10,13,40000},1)/2-0.5)))</f>
        <v>0</v>
      </c>
      <c r="F271" s="76">
        <f>SUMIF(Расклады!X:X,A271&amp;"+"&amp;B271,Расклады!Y:Y)+SUMIF(Расклады!X:X,B271&amp;"+"&amp;A271,Расклады!Z:Z)+SUMIF(Расклады!AA:AA,A271&amp;"+"&amp;B271,Расклады!AB:AB)+SUMIF(Расклады!AA:AA,B271&amp;"+"&amp;A271,Расклады!AC:AC)</f>
        <v>0</v>
      </c>
    </row>
    <row r="272" spans="1:6" ht="12.75">
      <c r="A272" s="62" t="str">
        <f t="shared" si="8"/>
        <v>---</v>
      </c>
      <c r="B272" s="78" t="str">
        <f t="shared" si="9"/>
        <v>---</v>
      </c>
      <c r="C272" s="45">
        <f>SUMIF(Расклады!X:X,A272&amp;"+"&amp;B272,Расклады!A:A)+SUMIF(Расклады!X:X,B272&amp;"+"&amp;A272,Расклады!K:K)+SUMIF(Расклады!AA:AA,A272&amp;"+"&amp;B272,Расклады!M:M)+SUMIF(Расклады!AA:AA,B272&amp;"+"&amp;A272,Расклады!W:W)</f>
        <v>0</v>
      </c>
      <c r="D272" s="74">
        <f>COUNTIF(Расклады!X:AA,A272&amp;"+"&amp;B272)+COUNTIF(Расклады!X:AA,B272&amp;"+"&amp;A272)</f>
        <v>0</v>
      </c>
      <c r="E272" s="77" t="b">
        <f>IF(D272=2,MATCH(C272,{-40000,-6.9999999999,-2.9999999999,3,7,40000},1)/2-0.5,IF(D272=3,MATCH(C272,{-40000,-9.9999999999,-6.9999999999,-2.9999999999,3,7,10,40000},1)/2-0.5,IF(D272=4,MATCH(C272,{-40000,-12.9999999999,-9.9999999999,-6.9999999999,-2.9999999999,3,7,10,13,40000},1)/2-0.5)))</f>
        <v>0</v>
      </c>
      <c r="F272" s="76">
        <f>SUMIF(Расклады!X:X,A272&amp;"+"&amp;B272,Расклады!Y:Y)+SUMIF(Расклады!X:X,B272&amp;"+"&amp;A272,Расклады!Z:Z)+SUMIF(Расклады!AA:AA,A272&amp;"+"&amp;B272,Расклады!AB:AB)+SUMIF(Расклады!AA:AA,B272&amp;"+"&amp;A272,Расклады!AC:AC)</f>
        <v>0</v>
      </c>
    </row>
    <row r="273" spans="1:6" ht="12.75">
      <c r="A273" s="62" t="str">
        <f t="shared" si="8"/>
        <v>---</v>
      </c>
      <c r="B273" s="78" t="str">
        <f t="shared" si="9"/>
        <v>---</v>
      </c>
      <c r="C273" s="45">
        <f>SUMIF(Расклады!X:X,A273&amp;"+"&amp;B273,Расклады!A:A)+SUMIF(Расклады!X:X,B273&amp;"+"&amp;A273,Расклады!K:K)+SUMIF(Расклады!AA:AA,A273&amp;"+"&amp;B273,Расклады!M:M)+SUMIF(Расклады!AA:AA,B273&amp;"+"&amp;A273,Расклады!W:W)</f>
        <v>0</v>
      </c>
      <c r="D273" s="74">
        <f>COUNTIF(Расклады!X:AA,A273&amp;"+"&amp;B273)+COUNTIF(Расклады!X:AA,B273&amp;"+"&amp;A273)</f>
        <v>0</v>
      </c>
      <c r="E273" s="77" t="b">
        <f>IF(D273=2,MATCH(C273,{-40000,-6.9999999999,-2.9999999999,3,7,40000},1)/2-0.5,IF(D273=3,MATCH(C273,{-40000,-9.9999999999,-6.9999999999,-2.9999999999,3,7,10,40000},1)/2-0.5,IF(D273=4,MATCH(C273,{-40000,-12.9999999999,-9.9999999999,-6.9999999999,-2.9999999999,3,7,10,13,40000},1)/2-0.5)))</f>
        <v>0</v>
      </c>
      <c r="F273" s="76">
        <f>SUMIF(Расклады!X:X,A273&amp;"+"&amp;B273,Расклады!Y:Y)+SUMIF(Расклады!X:X,B273&amp;"+"&amp;A273,Расклады!Z:Z)+SUMIF(Расклады!AA:AA,A273&amp;"+"&amp;B273,Расклады!AB:AB)+SUMIF(Расклады!AA:AA,B273&amp;"+"&amp;A273,Расклады!AC:AC)</f>
        <v>0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66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6.00390625" style="10" bestFit="1" customWidth="1"/>
    <col min="2" max="2" width="5.25390625" style="10" customWidth="1"/>
    <col min="3" max="3" width="3.625" style="25" bestFit="1" customWidth="1"/>
    <col min="4" max="4" width="6.37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625" style="25" bestFit="1" customWidth="1"/>
    <col min="10" max="10" width="5.625" style="10" customWidth="1"/>
    <col min="11" max="11" width="5.75390625" style="10" customWidth="1"/>
    <col min="12" max="12" width="0.74609375" style="15" customWidth="1"/>
    <col min="13" max="13" width="6.00390625" style="10" bestFit="1" customWidth="1"/>
    <col min="14" max="14" width="5.25390625" style="10" customWidth="1"/>
    <col min="15" max="15" width="3.625" style="25" bestFit="1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625" style="25" bestFit="1" customWidth="1"/>
    <col min="22" max="22" width="5.25390625" style="10" customWidth="1"/>
    <col min="23" max="23" width="6.00390625" style="10" bestFit="1" customWidth="1"/>
    <col min="24" max="24" width="7.00390625" style="141" bestFit="1" customWidth="1"/>
    <col min="25" max="25" width="6.00390625" style="10" customWidth="1"/>
    <col min="26" max="26" width="5.375" style="10" customWidth="1"/>
    <col min="27" max="27" width="5.00390625" style="10" customWidth="1"/>
    <col min="28" max="28" width="6.00390625" style="10" customWidth="1"/>
    <col min="29" max="29" width="5.375" style="10" customWidth="1"/>
    <col min="30" max="16384" width="5.00390625" style="10" customWidth="1"/>
  </cols>
  <sheetData>
    <row r="1" spans="1:29" ht="15">
      <c r="A1" s="2"/>
      <c r="B1" s="3" t="s">
        <v>2</v>
      </c>
      <c r="C1" s="4"/>
      <c r="D1" s="3"/>
      <c r="E1" s="5" t="s">
        <v>3</v>
      </c>
      <c r="F1" s="1"/>
      <c r="G1" s="6" t="s">
        <v>4</v>
      </c>
      <c r="H1" s="6"/>
      <c r="I1" s="7" t="s">
        <v>5</v>
      </c>
      <c r="J1" s="7"/>
      <c r="K1" s="8"/>
      <c r="L1" s="9">
        <v>150</v>
      </c>
      <c r="M1" s="2"/>
      <c r="N1" s="3" t="s">
        <v>2</v>
      </c>
      <c r="O1" s="4"/>
      <c r="P1" s="3"/>
      <c r="Q1" s="5" t="s">
        <v>6</v>
      </c>
      <c r="R1" s="1"/>
      <c r="S1" s="6" t="s">
        <v>4</v>
      </c>
      <c r="T1" s="6"/>
      <c r="U1" s="7" t="s">
        <v>0</v>
      </c>
      <c r="V1" s="7"/>
      <c r="W1" s="8"/>
      <c r="Y1" s="8"/>
      <c r="Z1" s="8"/>
      <c r="AB1" s="8"/>
      <c r="AC1" s="8"/>
    </row>
    <row r="2" spans="1:29" ht="12.75">
      <c r="A2" s="11"/>
      <c r="B2" s="11"/>
      <c r="C2" s="12"/>
      <c r="D2" s="13"/>
      <c r="E2" s="13"/>
      <c r="F2" s="13"/>
      <c r="G2" s="14" t="s">
        <v>7</v>
      </c>
      <c r="H2" s="14"/>
      <c r="I2" s="7" t="s">
        <v>8</v>
      </c>
      <c r="J2" s="7"/>
      <c r="K2" s="8"/>
      <c r="L2" s="9">
        <v>150</v>
      </c>
      <c r="M2" s="11"/>
      <c r="N2" s="11"/>
      <c r="O2" s="12"/>
      <c r="P2" s="13"/>
      <c r="Q2" s="13"/>
      <c r="R2" s="13"/>
      <c r="S2" s="14" t="s">
        <v>7</v>
      </c>
      <c r="T2" s="14"/>
      <c r="U2" s="7" t="s">
        <v>9</v>
      </c>
      <c r="V2" s="7"/>
      <c r="W2" s="8"/>
      <c r="Y2" s="8"/>
      <c r="Z2" s="8"/>
      <c r="AB2" s="8"/>
      <c r="AC2" s="8"/>
    </row>
    <row r="3" spans="1:29" ht="4.5" customHeight="1">
      <c r="A3" s="92"/>
      <c r="B3" s="93"/>
      <c r="C3" s="94"/>
      <c r="D3" s="95"/>
      <c r="E3" s="96"/>
      <c r="F3" s="97"/>
      <c r="G3" s="98"/>
      <c r="H3" s="98"/>
      <c r="I3" s="94"/>
      <c r="J3" s="93"/>
      <c r="K3" s="99"/>
      <c r="L3" s="9"/>
      <c r="M3" s="92"/>
      <c r="N3" s="93"/>
      <c r="O3" s="94"/>
      <c r="P3" s="95"/>
      <c r="Q3" s="96"/>
      <c r="R3" s="97"/>
      <c r="S3" s="98"/>
      <c r="T3" s="98"/>
      <c r="U3" s="94"/>
      <c r="V3" s="93"/>
      <c r="W3" s="99"/>
      <c r="Y3" s="142"/>
      <c r="Z3" s="142"/>
      <c r="AB3" s="142"/>
      <c r="AC3" s="142"/>
    </row>
    <row r="4" spans="1:29" s="49" customFormat="1" ht="12.75" customHeight="1">
      <c r="A4" s="100"/>
      <c r="B4" s="101"/>
      <c r="C4" s="102"/>
      <c r="D4" s="103"/>
      <c r="E4" s="104" t="s">
        <v>48</v>
      </c>
      <c r="F4" s="105" t="s">
        <v>118</v>
      </c>
      <c r="G4" s="106"/>
      <c r="H4" s="66"/>
      <c r="I4" s="66"/>
      <c r="J4" s="67"/>
      <c r="K4" s="68"/>
      <c r="L4" s="107"/>
      <c r="M4" s="100"/>
      <c r="N4" s="101"/>
      <c r="O4" s="102"/>
      <c r="P4" s="103"/>
      <c r="Q4" s="104" t="s">
        <v>48</v>
      </c>
      <c r="R4" s="105" t="s">
        <v>133</v>
      </c>
      <c r="S4" s="106"/>
      <c r="T4" s="66"/>
      <c r="U4" s="66"/>
      <c r="V4" s="67"/>
      <c r="W4" s="68"/>
      <c r="X4" s="143"/>
      <c r="Y4" s="144"/>
      <c r="Z4" s="144"/>
      <c r="AB4" s="144"/>
      <c r="AC4" s="144"/>
    </row>
    <row r="5" spans="1:29" s="49" customFormat="1" ht="12.75" customHeight="1">
      <c r="A5" s="100"/>
      <c r="B5" s="101"/>
      <c r="C5" s="102"/>
      <c r="D5" s="103"/>
      <c r="E5" s="108" t="s">
        <v>49</v>
      </c>
      <c r="F5" s="105" t="s">
        <v>119</v>
      </c>
      <c r="G5" s="109"/>
      <c r="H5" s="66"/>
      <c r="I5" s="69"/>
      <c r="J5" s="70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10.1</v>
      </c>
      <c r="K5" s="71"/>
      <c r="L5" s="107"/>
      <c r="M5" s="100"/>
      <c r="N5" s="101"/>
      <c r="O5" s="102"/>
      <c r="P5" s="103"/>
      <c r="Q5" s="108" t="s">
        <v>49</v>
      </c>
      <c r="R5" s="105" t="s">
        <v>134</v>
      </c>
      <c r="S5" s="109"/>
      <c r="T5" s="66"/>
      <c r="U5" s="69"/>
      <c r="V5" s="70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11.1</v>
      </c>
      <c r="W5" s="71"/>
      <c r="X5" s="143"/>
      <c r="Y5" s="144"/>
      <c r="Z5" s="144"/>
      <c r="AB5" s="144"/>
      <c r="AC5" s="144"/>
    </row>
    <row r="6" spans="1:29" s="49" customFormat="1" ht="12.75" customHeight="1">
      <c r="A6" s="100"/>
      <c r="B6" s="101"/>
      <c r="C6" s="102"/>
      <c r="D6" s="103"/>
      <c r="E6" s="108" t="s">
        <v>50</v>
      </c>
      <c r="F6" s="105" t="s">
        <v>120</v>
      </c>
      <c r="G6" s="106"/>
      <c r="H6" s="66"/>
      <c r="I6" s="72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8.1</v>
      </c>
      <c r="J6" s="70" t="str">
        <f>IF(J5="","","+")</f>
        <v>+</v>
      </c>
      <c r="K6" s="73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7.1</v>
      </c>
      <c r="L6" s="107"/>
      <c r="M6" s="100"/>
      <c r="N6" s="101"/>
      <c r="O6" s="102"/>
      <c r="P6" s="103"/>
      <c r="Q6" s="108" t="s">
        <v>50</v>
      </c>
      <c r="R6" s="105" t="s">
        <v>135</v>
      </c>
      <c r="S6" s="106"/>
      <c r="T6" s="66"/>
      <c r="U6" s="72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3.1</v>
      </c>
      <c r="V6" s="70" t="str">
        <f>IF(V5="","","+")</f>
        <v>+</v>
      </c>
      <c r="W6" s="73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7.1</v>
      </c>
      <c r="X6" s="143"/>
      <c r="Y6" s="144"/>
      <c r="Z6" s="144"/>
      <c r="AB6" s="144"/>
      <c r="AC6" s="144"/>
    </row>
    <row r="7" spans="1:29" s="49" customFormat="1" ht="12.75" customHeight="1">
      <c r="A7" s="100"/>
      <c r="B7" s="101"/>
      <c r="C7" s="102"/>
      <c r="D7" s="103"/>
      <c r="E7" s="104" t="s">
        <v>51</v>
      </c>
      <c r="F7" s="105" t="s">
        <v>121</v>
      </c>
      <c r="G7" s="106"/>
      <c r="H7" s="66"/>
      <c r="I7" s="69"/>
      <c r="J7" s="70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15.1</v>
      </c>
      <c r="K7" s="71"/>
      <c r="L7" s="107"/>
      <c r="M7" s="100"/>
      <c r="N7" s="101"/>
      <c r="O7" s="102"/>
      <c r="P7" s="103"/>
      <c r="Q7" s="104" t="s">
        <v>51</v>
      </c>
      <c r="R7" s="105" t="s">
        <v>136</v>
      </c>
      <c r="S7" s="106"/>
      <c r="T7" s="66"/>
      <c r="U7" s="69"/>
      <c r="V7" s="70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19.1</v>
      </c>
      <c r="W7" s="71"/>
      <c r="X7" s="143"/>
      <c r="Y7" s="144"/>
      <c r="Z7" s="144"/>
      <c r="AB7" s="144"/>
      <c r="AC7" s="144"/>
    </row>
    <row r="8" spans="1:29" s="49" customFormat="1" ht="12.75" customHeight="1">
      <c r="A8" s="110" t="s">
        <v>48</v>
      </c>
      <c r="B8" s="111" t="s">
        <v>129</v>
      </c>
      <c r="C8" s="102"/>
      <c r="D8" s="103"/>
      <c r="F8" s="106"/>
      <c r="G8" s="104" t="s">
        <v>48</v>
      </c>
      <c r="H8" s="112" t="s">
        <v>122</v>
      </c>
      <c r="I8" s="106"/>
      <c r="J8" s="109"/>
      <c r="K8" s="68"/>
      <c r="L8" s="107"/>
      <c r="M8" s="110" t="s">
        <v>48</v>
      </c>
      <c r="N8" s="111" t="s">
        <v>8</v>
      </c>
      <c r="O8" s="102"/>
      <c r="P8" s="103"/>
      <c r="R8" s="106"/>
      <c r="S8" s="104" t="s">
        <v>48</v>
      </c>
      <c r="T8" s="112" t="s">
        <v>137</v>
      </c>
      <c r="U8" s="106"/>
      <c r="V8" s="109"/>
      <c r="W8" s="68"/>
      <c r="X8" s="143"/>
      <c r="Y8" s="144"/>
      <c r="Z8" s="144"/>
      <c r="AB8" s="144"/>
      <c r="AC8" s="144"/>
    </row>
    <row r="9" spans="1:29" s="49" customFormat="1" ht="12.75" customHeight="1">
      <c r="A9" s="113" t="s">
        <v>49</v>
      </c>
      <c r="B9" s="111" t="s">
        <v>130</v>
      </c>
      <c r="C9" s="114"/>
      <c r="D9" s="103"/>
      <c r="F9" s="115"/>
      <c r="G9" s="108" t="s">
        <v>49</v>
      </c>
      <c r="H9" s="112" t="s">
        <v>123</v>
      </c>
      <c r="I9" s="106"/>
      <c r="J9" s="109"/>
      <c r="K9" s="68"/>
      <c r="L9" s="107"/>
      <c r="M9" s="113" t="s">
        <v>49</v>
      </c>
      <c r="N9" s="111" t="s">
        <v>144</v>
      </c>
      <c r="O9" s="114"/>
      <c r="P9" s="103"/>
      <c r="R9" s="115"/>
      <c r="S9" s="108" t="s">
        <v>49</v>
      </c>
      <c r="T9" s="112" t="s">
        <v>138</v>
      </c>
      <c r="U9" s="106"/>
      <c r="V9" s="109"/>
      <c r="W9" s="68"/>
      <c r="X9" s="143"/>
      <c r="Y9" s="144"/>
      <c r="Z9" s="144"/>
      <c r="AB9" s="144"/>
      <c r="AC9" s="144"/>
    </row>
    <row r="10" spans="1:29" s="49" customFormat="1" ht="12.75" customHeight="1">
      <c r="A10" s="113" t="s">
        <v>50</v>
      </c>
      <c r="B10" s="111" t="s">
        <v>131</v>
      </c>
      <c r="C10" s="102"/>
      <c r="D10" s="103"/>
      <c r="F10" s="115"/>
      <c r="G10" s="108" t="s">
        <v>50</v>
      </c>
      <c r="H10" s="112" t="s">
        <v>124</v>
      </c>
      <c r="I10" s="106"/>
      <c r="J10" s="106"/>
      <c r="K10" s="68"/>
      <c r="L10" s="107"/>
      <c r="M10" s="113" t="s">
        <v>50</v>
      </c>
      <c r="N10" s="111" t="s">
        <v>130</v>
      </c>
      <c r="O10" s="102"/>
      <c r="P10" s="103"/>
      <c r="R10" s="115"/>
      <c r="S10" s="108" t="s">
        <v>50</v>
      </c>
      <c r="T10" s="164" t="s">
        <v>139</v>
      </c>
      <c r="U10" s="106"/>
      <c r="V10" s="106"/>
      <c r="W10" s="68"/>
      <c r="X10" s="143"/>
      <c r="Y10" s="144"/>
      <c r="Z10" s="144"/>
      <c r="AB10" s="144"/>
      <c r="AC10" s="144"/>
    </row>
    <row r="11" spans="1:29" s="49" customFormat="1" ht="12.75" customHeight="1">
      <c r="A11" s="110" t="s">
        <v>51</v>
      </c>
      <c r="B11" s="111" t="s">
        <v>132</v>
      </c>
      <c r="C11" s="114"/>
      <c r="D11" s="103"/>
      <c r="F11" s="106"/>
      <c r="G11" s="104" t="s">
        <v>51</v>
      </c>
      <c r="H11" s="112" t="s">
        <v>125</v>
      </c>
      <c r="I11" s="53"/>
      <c r="J11" s="55" t="s">
        <v>55</v>
      </c>
      <c r="K11" s="54"/>
      <c r="L11" s="107"/>
      <c r="M11" s="110" t="s">
        <v>51</v>
      </c>
      <c r="N11" s="111" t="s">
        <v>145</v>
      </c>
      <c r="O11" s="114"/>
      <c r="P11" s="103"/>
      <c r="R11" s="106"/>
      <c r="S11" s="104" t="s">
        <v>51</v>
      </c>
      <c r="T11" s="112" t="s">
        <v>140</v>
      </c>
      <c r="U11" s="53"/>
      <c r="V11" s="55" t="s">
        <v>55</v>
      </c>
      <c r="W11" s="54"/>
      <c r="X11" s="143"/>
      <c r="Y11" s="145"/>
      <c r="Z11" s="145"/>
      <c r="AB11" s="145"/>
      <c r="AC11" s="145"/>
    </row>
    <row r="12" spans="1:29" s="49" customFormat="1" ht="12.75" customHeight="1">
      <c r="A12" s="116"/>
      <c r="B12" s="114"/>
      <c r="C12" s="104"/>
      <c r="D12" s="103"/>
      <c r="E12" s="104" t="s">
        <v>48</v>
      </c>
      <c r="F12" s="105" t="s">
        <v>126</v>
      </c>
      <c r="G12" s="106"/>
      <c r="H12" s="117"/>
      <c r="I12" s="56" t="s">
        <v>52</v>
      </c>
      <c r="J12" s="163" t="s">
        <v>399</v>
      </c>
      <c r="K12" s="54"/>
      <c r="L12" s="107"/>
      <c r="M12" s="116"/>
      <c r="N12" s="114"/>
      <c r="O12" s="104"/>
      <c r="P12" s="103"/>
      <c r="Q12" s="104" t="s">
        <v>48</v>
      </c>
      <c r="R12" s="105" t="s">
        <v>141</v>
      </c>
      <c r="S12" s="106"/>
      <c r="T12" s="117"/>
      <c r="U12" s="56" t="s">
        <v>52</v>
      </c>
      <c r="V12" s="163" t="s">
        <v>403</v>
      </c>
      <c r="W12" s="54"/>
      <c r="X12" s="143"/>
      <c r="Y12" s="145"/>
      <c r="Z12" s="145"/>
      <c r="AB12" s="145"/>
      <c r="AC12" s="145"/>
    </row>
    <row r="13" spans="1:29" s="49" customFormat="1" ht="12.75" customHeight="1">
      <c r="A13" s="100"/>
      <c r="B13" s="57" t="s">
        <v>56</v>
      </c>
      <c r="C13" s="102"/>
      <c r="D13" s="103"/>
      <c r="E13" s="108" t="s">
        <v>49</v>
      </c>
      <c r="F13" s="105" t="s">
        <v>127</v>
      </c>
      <c r="G13" s="106"/>
      <c r="H13" s="66"/>
      <c r="I13" s="56" t="s">
        <v>46</v>
      </c>
      <c r="J13" s="65" t="s">
        <v>401</v>
      </c>
      <c r="K13" s="54"/>
      <c r="L13" s="107"/>
      <c r="M13" s="100"/>
      <c r="N13" s="57" t="s">
        <v>56</v>
      </c>
      <c r="O13" s="102"/>
      <c r="P13" s="103"/>
      <c r="Q13" s="108" t="s">
        <v>49</v>
      </c>
      <c r="R13" s="105" t="s">
        <v>8</v>
      </c>
      <c r="S13" s="106"/>
      <c r="T13" s="66"/>
      <c r="U13" s="56" t="s">
        <v>46</v>
      </c>
      <c r="V13" s="65" t="s">
        <v>405</v>
      </c>
      <c r="W13" s="54"/>
      <c r="X13" s="143"/>
      <c r="Y13" s="145"/>
      <c r="Z13" s="145"/>
      <c r="AB13" s="145"/>
      <c r="AC13" s="145"/>
    </row>
    <row r="14" spans="1:29" s="49" customFormat="1" ht="12.75" customHeight="1">
      <c r="A14" s="100"/>
      <c r="B14" s="57" t="s">
        <v>402</v>
      </c>
      <c r="C14" s="102"/>
      <c r="D14" s="103"/>
      <c r="E14" s="108" t="s">
        <v>50</v>
      </c>
      <c r="F14" s="105" t="s">
        <v>128</v>
      </c>
      <c r="G14" s="109"/>
      <c r="H14" s="66"/>
      <c r="I14" s="56" t="s">
        <v>54</v>
      </c>
      <c r="J14" s="65" t="s">
        <v>400</v>
      </c>
      <c r="K14" s="54"/>
      <c r="L14" s="107"/>
      <c r="M14" s="100"/>
      <c r="N14" s="57" t="s">
        <v>407</v>
      </c>
      <c r="O14" s="102"/>
      <c r="P14" s="103"/>
      <c r="Q14" s="108" t="s">
        <v>50</v>
      </c>
      <c r="R14" s="105" t="s">
        <v>142</v>
      </c>
      <c r="S14" s="109"/>
      <c r="T14" s="66"/>
      <c r="U14" s="56" t="s">
        <v>54</v>
      </c>
      <c r="V14" s="65" t="s">
        <v>404</v>
      </c>
      <c r="W14" s="54"/>
      <c r="X14" s="143"/>
      <c r="Y14" s="145"/>
      <c r="Z14" s="145"/>
      <c r="AB14" s="145"/>
      <c r="AC14" s="145"/>
    </row>
    <row r="15" spans="1:29" s="49" customFormat="1" ht="12.75" customHeight="1">
      <c r="A15" s="118"/>
      <c r="B15" s="119"/>
      <c r="C15" s="119"/>
      <c r="D15" s="103"/>
      <c r="E15" s="104" t="s">
        <v>51</v>
      </c>
      <c r="F15" s="111" t="s">
        <v>8</v>
      </c>
      <c r="G15" s="119"/>
      <c r="H15" s="119"/>
      <c r="I15" s="59" t="s">
        <v>53</v>
      </c>
      <c r="J15" s="65" t="s">
        <v>400</v>
      </c>
      <c r="K15" s="60"/>
      <c r="L15" s="120"/>
      <c r="M15" s="118"/>
      <c r="N15" s="119"/>
      <c r="O15" s="119"/>
      <c r="P15" s="103"/>
      <c r="Q15" s="104" t="s">
        <v>51</v>
      </c>
      <c r="R15" s="111" t="s">
        <v>143</v>
      </c>
      <c r="S15" s="119"/>
      <c r="T15" s="119"/>
      <c r="U15" s="59" t="s">
        <v>53</v>
      </c>
      <c r="V15" s="65" t="s">
        <v>406</v>
      </c>
      <c r="W15" s="60"/>
      <c r="X15" s="143"/>
      <c r="Y15" s="58"/>
      <c r="Z15" s="58"/>
      <c r="AB15" s="58"/>
      <c r="AC15" s="58"/>
    </row>
    <row r="16" spans="1:29" ht="4.5" customHeight="1">
      <c r="A16" s="121"/>
      <c r="B16" s="122"/>
      <c r="C16" s="123"/>
      <c r="D16" s="124"/>
      <c r="E16" s="125"/>
      <c r="F16" s="126"/>
      <c r="G16" s="127"/>
      <c r="H16" s="127"/>
      <c r="I16" s="123"/>
      <c r="J16" s="122"/>
      <c r="K16" s="128"/>
      <c r="M16" s="121"/>
      <c r="N16" s="122"/>
      <c r="O16" s="123"/>
      <c r="P16" s="124"/>
      <c r="Q16" s="125"/>
      <c r="R16" s="126"/>
      <c r="S16" s="127"/>
      <c r="T16" s="127"/>
      <c r="U16" s="123"/>
      <c r="V16" s="122"/>
      <c r="W16" s="128"/>
      <c r="Y16" s="142"/>
      <c r="Z16" s="142"/>
      <c r="AB16" s="142"/>
      <c r="AC16" s="142"/>
    </row>
    <row r="17" spans="1:29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16" t="s">
        <v>16</v>
      </c>
      <c r="X17" s="156" t="s">
        <v>62</v>
      </c>
      <c r="Y17" s="157"/>
      <c r="Z17" s="158"/>
      <c r="AA17" s="162" t="s">
        <v>63</v>
      </c>
      <c r="AB17" s="160"/>
      <c r="AC17" s="161"/>
    </row>
    <row r="18" spans="1:29" ht="12.75" customHeight="1">
      <c r="A18" s="21" t="s">
        <v>16</v>
      </c>
      <c r="B18" s="129" t="s">
        <v>17</v>
      </c>
      <c r="C18" s="130" t="s">
        <v>18</v>
      </c>
      <c r="D18" s="131" t="s">
        <v>19</v>
      </c>
      <c r="E18" s="131" t="s">
        <v>20</v>
      </c>
      <c r="F18" s="131"/>
      <c r="G18" s="23" t="s">
        <v>18</v>
      </c>
      <c r="H18" s="23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129" t="s">
        <v>17</v>
      </c>
      <c r="O18" s="130" t="s">
        <v>18</v>
      </c>
      <c r="P18" s="131" t="s">
        <v>19</v>
      </c>
      <c r="Q18" s="131" t="s">
        <v>20</v>
      </c>
      <c r="R18" s="131"/>
      <c r="S18" s="23" t="s">
        <v>18</v>
      </c>
      <c r="T18" s="23" t="s">
        <v>15</v>
      </c>
      <c r="U18" s="22"/>
      <c r="V18" s="21" t="s">
        <v>17</v>
      </c>
      <c r="W18" s="21"/>
      <c r="X18" s="88" t="s">
        <v>61</v>
      </c>
      <c r="Y18" s="159" t="s">
        <v>66</v>
      </c>
      <c r="Z18" s="158"/>
      <c r="AA18" s="88" t="s">
        <v>61</v>
      </c>
      <c r="AB18" s="160" t="s">
        <v>66</v>
      </c>
      <c r="AC18" s="161"/>
    </row>
    <row r="19" spans="1:29" ht="16.5" customHeight="1">
      <c r="A19" s="146">
        <v>-3</v>
      </c>
      <c r="B19" s="147">
        <v>0</v>
      </c>
      <c r="C19" s="148">
        <v>1</v>
      </c>
      <c r="D19" s="149" t="s">
        <v>90</v>
      </c>
      <c r="E19" s="150" t="s">
        <v>52</v>
      </c>
      <c r="F19" s="151">
        <v>9</v>
      </c>
      <c r="G19" s="152">
        <v>400</v>
      </c>
      <c r="H19" s="152"/>
      <c r="I19" s="153">
        <v>2</v>
      </c>
      <c r="J19" s="154">
        <v>6</v>
      </c>
      <c r="K19" s="24">
        <v>3</v>
      </c>
      <c r="L19" s="9"/>
      <c r="M19" s="146">
        <v>-2.125</v>
      </c>
      <c r="N19" s="147">
        <v>2</v>
      </c>
      <c r="O19" s="148">
        <v>1</v>
      </c>
      <c r="P19" s="149" t="s">
        <v>93</v>
      </c>
      <c r="Q19" s="150" t="s">
        <v>52</v>
      </c>
      <c r="R19" s="151">
        <v>11</v>
      </c>
      <c r="S19" s="152"/>
      <c r="T19" s="152">
        <v>100</v>
      </c>
      <c r="U19" s="153">
        <v>2</v>
      </c>
      <c r="V19" s="154">
        <v>4</v>
      </c>
      <c r="W19" s="24">
        <v>2.125</v>
      </c>
      <c r="X19" s="82" t="str">
        <f>C19&amp;"+"&amp;I19</f>
        <v>1+2</v>
      </c>
      <c r="Y19" s="83">
        <f>MATCH(A19,{-40000,-0.9999999999,1,40000},1)-1</f>
        <v>0</v>
      </c>
      <c r="Z19" s="79">
        <f>MATCH(K19,{-40000,-0.9999999999,1,40000},1)-1</f>
        <v>2</v>
      </c>
      <c r="AA19" s="82" t="str">
        <f>O19&amp;"+"&amp;U19</f>
        <v>1+2</v>
      </c>
      <c r="AB19" s="83">
        <f>MATCH(M19,{-40000,-0.9999999999,1,40000},1)-1</f>
        <v>0</v>
      </c>
      <c r="AC19" s="79">
        <f>MATCH(W19,{-40000,-0.9999999999,1,40000},1)-1</f>
        <v>2</v>
      </c>
    </row>
    <row r="20" spans="1:29" ht="16.5" customHeight="1">
      <c r="A20" s="146">
        <v>-0.75</v>
      </c>
      <c r="B20" s="147">
        <v>4</v>
      </c>
      <c r="C20" s="148">
        <v>4</v>
      </c>
      <c r="D20" s="149" t="s">
        <v>91</v>
      </c>
      <c r="E20" s="150" t="s">
        <v>46</v>
      </c>
      <c r="F20" s="151">
        <v>12</v>
      </c>
      <c r="G20" s="152">
        <v>480</v>
      </c>
      <c r="H20" s="152"/>
      <c r="I20" s="153">
        <v>5</v>
      </c>
      <c r="J20" s="154">
        <v>2</v>
      </c>
      <c r="K20" s="24">
        <v>0.75</v>
      </c>
      <c r="L20" s="9"/>
      <c r="M20" s="146">
        <v>14.875</v>
      </c>
      <c r="N20" s="147">
        <v>6</v>
      </c>
      <c r="O20" s="148">
        <v>4</v>
      </c>
      <c r="P20" s="149" t="s">
        <v>94</v>
      </c>
      <c r="Q20" s="150" t="s">
        <v>53</v>
      </c>
      <c r="R20" s="151">
        <v>4</v>
      </c>
      <c r="S20" s="152">
        <v>1400</v>
      </c>
      <c r="T20" s="152"/>
      <c r="U20" s="153">
        <v>5</v>
      </c>
      <c r="V20" s="154">
        <v>0</v>
      </c>
      <c r="W20" s="24">
        <v>-14.875</v>
      </c>
      <c r="X20" s="84" t="str">
        <f>C20&amp;"+"&amp;I20</f>
        <v>4+5</v>
      </c>
      <c r="Y20" s="85">
        <f>MATCH(A20,{-40000,-0.9999999999,1,40000},1)-1</f>
        <v>1</v>
      </c>
      <c r="Z20" s="80">
        <f>MATCH(K20,{-40000,-0.9999999999,1,40000},1)-1</f>
        <v>1</v>
      </c>
      <c r="AA20" s="84" t="str">
        <f>O20&amp;"+"&amp;U20</f>
        <v>4+5</v>
      </c>
      <c r="AB20" s="85">
        <f>MATCH(M20,{-40000,-0.9999999999,1,40000},1)-1</f>
        <v>2</v>
      </c>
      <c r="AC20" s="80">
        <f>MATCH(W20,{-40000,-0.9999999999,1,40000},1)-1</f>
        <v>0</v>
      </c>
    </row>
    <row r="21" spans="1:29" ht="16.5" customHeight="1">
      <c r="A21" s="146">
        <v>-1.5</v>
      </c>
      <c r="B21" s="147">
        <v>2</v>
      </c>
      <c r="C21" s="148">
        <v>7</v>
      </c>
      <c r="D21" s="149" t="s">
        <v>90</v>
      </c>
      <c r="E21" s="150" t="s">
        <v>52</v>
      </c>
      <c r="F21" s="151">
        <v>11</v>
      </c>
      <c r="G21" s="152">
        <v>460</v>
      </c>
      <c r="H21" s="152"/>
      <c r="I21" s="153">
        <v>3</v>
      </c>
      <c r="J21" s="154">
        <v>4</v>
      </c>
      <c r="K21" s="24">
        <v>1.5</v>
      </c>
      <c r="L21" s="9"/>
      <c r="M21" s="146">
        <v>-2.125</v>
      </c>
      <c r="N21" s="147">
        <v>2</v>
      </c>
      <c r="O21" s="148">
        <v>7</v>
      </c>
      <c r="P21" s="149" t="s">
        <v>95</v>
      </c>
      <c r="Q21" s="150" t="s">
        <v>46</v>
      </c>
      <c r="R21" s="151">
        <v>11</v>
      </c>
      <c r="S21" s="152"/>
      <c r="T21" s="152">
        <v>100</v>
      </c>
      <c r="U21" s="153">
        <v>3</v>
      </c>
      <c r="V21" s="154">
        <v>4</v>
      </c>
      <c r="W21" s="24">
        <v>2.125</v>
      </c>
      <c r="X21" s="84" t="str">
        <f>C21&amp;"+"&amp;I21</f>
        <v>7+3</v>
      </c>
      <c r="Y21" s="85">
        <f>MATCH(A21,{-40000,-0.9999999999,1,40000},1)-1</f>
        <v>0</v>
      </c>
      <c r="Z21" s="80">
        <f>MATCH(K21,{-40000,-0.9999999999,1,40000},1)-1</f>
        <v>2</v>
      </c>
      <c r="AA21" s="84" t="str">
        <f>O21&amp;"+"&amp;U21</f>
        <v>7+3</v>
      </c>
      <c r="AB21" s="85">
        <f>MATCH(M21,{-40000,-0.9999999999,1,40000},1)-1</f>
        <v>0</v>
      </c>
      <c r="AC21" s="80">
        <f>MATCH(W21,{-40000,-0.9999999999,1,40000},1)-1</f>
        <v>2</v>
      </c>
    </row>
    <row r="22" spans="1:29" ht="16.5" customHeight="1">
      <c r="A22" s="146">
        <v>9.75</v>
      </c>
      <c r="B22" s="147">
        <v>6</v>
      </c>
      <c r="C22" s="148">
        <v>6</v>
      </c>
      <c r="D22" s="149" t="s">
        <v>92</v>
      </c>
      <c r="E22" s="150" t="s">
        <v>46</v>
      </c>
      <c r="F22" s="151">
        <v>13</v>
      </c>
      <c r="G22" s="152">
        <v>1010</v>
      </c>
      <c r="H22" s="152"/>
      <c r="I22" s="153">
        <v>8</v>
      </c>
      <c r="J22" s="154">
        <v>0</v>
      </c>
      <c r="K22" s="24">
        <v>-9.75</v>
      </c>
      <c r="L22" s="9"/>
      <c r="M22" s="146">
        <v>-2.125</v>
      </c>
      <c r="N22" s="147">
        <v>2</v>
      </c>
      <c r="O22" s="148">
        <v>6</v>
      </c>
      <c r="P22" s="149" t="s">
        <v>96</v>
      </c>
      <c r="Q22" s="150" t="s">
        <v>46</v>
      </c>
      <c r="R22" s="151">
        <v>10</v>
      </c>
      <c r="S22" s="152"/>
      <c r="T22" s="152">
        <v>100</v>
      </c>
      <c r="U22" s="153">
        <v>8</v>
      </c>
      <c r="V22" s="154">
        <v>4</v>
      </c>
      <c r="W22" s="24">
        <v>2.125</v>
      </c>
      <c r="X22" s="86" t="str">
        <f>C22&amp;"+"&amp;I22</f>
        <v>6+8</v>
      </c>
      <c r="Y22" s="87">
        <f>MATCH(A22,{-40000,-0.9999999999,1,40000},1)-1</f>
        <v>2</v>
      </c>
      <c r="Z22" s="81">
        <f>MATCH(K22,{-40000,-0.9999999999,1,40000},1)-1</f>
        <v>0</v>
      </c>
      <c r="AA22" s="86" t="str">
        <f>O22&amp;"+"&amp;U22</f>
        <v>6+8</v>
      </c>
      <c r="AB22" s="87">
        <f>MATCH(M22,{-40000,-0.9999999999,1,40000},1)-1</f>
        <v>0</v>
      </c>
      <c r="AC22" s="81">
        <f>MATCH(W22,{-40000,-0.9999999999,1,40000},1)-1</f>
        <v>2</v>
      </c>
    </row>
    <row r="23" spans="1:29" s="49" customFormat="1" ht="30" customHeight="1">
      <c r="A23" s="10"/>
      <c r="B23" s="10"/>
      <c r="C23" s="25"/>
      <c r="D23" s="10"/>
      <c r="E23" s="10"/>
      <c r="F23" s="10"/>
      <c r="G23" s="10"/>
      <c r="H23" s="10"/>
      <c r="I23" s="25"/>
      <c r="J23" s="10"/>
      <c r="K23" s="8"/>
      <c r="L23" s="15"/>
      <c r="M23" s="10"/>
      <c r="N23" s="10"/>
      <c r="O23" s="25"/>
      <c r="P23" s="10"/>
      <c r="Q23" s="10"/>
      <c r="R23" s="10"/>
      <c r="S23" s="10"/>
      <c r="T23" s="10"/>
      <c r="U23" s="25"/>
      <c r="V23" s="10"/>
      <c r="W23" s="10"/>
      <c r="X23" s="143"/>
      <c r="Y23" s="10"/>
      <c r="Z23" s="10"/>
      <c r="AB23" s="10"/>
      <c r="AC23" s="10"/>
    </row>
    <row r="24" spans="1:29" s="49" customFormat="1" ht="15">
      <c r="A24" s="2"/>
      <c r="B24" s="3" t="s">
        <v>2</v>
      </c>
      <c r="C24" s="4"/>
      <c r="D24" s="3"/>
      <c r="E24" s="5" t="s">
        <v>21</v>
      </c>
      <c r="F24" s="1"/>
      <c r="G24" s="6" t="s">
        <v>4</v>
      </c>
      <c r="H24" s="6"/>
      <c r="I24" s="7" t="s">
        <v>22</v>
      </c>
      <c r="J24" s="7"/>
      <c r="K24" s="8"/>
      <c r="L24" s="9">
        <v>150</v>
      </c>
      <c r="M24" s="2"/>
      <c r="N24" s="3" t="s">
        <v>2</v>
      </c>
      <c r="O24" s="4"/>
      <c r="P24" s="3"/>
      <c r="Q24" s="5" t="s">
        <v>23</v>
      </c>
      <c r="R24" s="1"/>
      <c r="S24" s="6" t="s">
        <v>4</v>
      </c>
      <c r="T24" s="6"/>
      <c r="U24" s="7" t="s">
        <v>1</v>
      </c>
      <c r="V24" s="7"/>
      <c r="W24" s="8"/>
      <c r="X24" s="143"/>
      <c r="Y24" s="8"/>
      <c r="Z24" s="8"/>
      <c r="AB24" s="8"/>
      <c r="AC24" s="8"/>
    </row>
    <row r="25" spans="1:29" s="49" customFormat="1" ht="12.75">
      <c r="A25" s="11"/>
      <c r="B25" s="11"/>
      <c r="C25" s="12"/>
      <c r="D25" s="13"/>
      <c r="E25" s="13"/>
      <c r="F25" s="13"/>
      <c r="G25" s="14" t="s">
        <v>7</v>
      </c>
      <c r="H25" s="14"/>
      <c r="I25" s="7" t="s">
        <v>24</v>
      </c>
      <c r="J25" s="7"/>
      <c r="K25" s="8"/>
      <c r="L25" s="9">
        <v>150</v>
      </c>
      <c r="M25" s="11"/>
      <c r="N25" s="11"/>
      <c r="O25" s="12"/>
      <c r="P25" s="13"/>
      <c r="Q25" s="13"/>
      <c r="R25" s="13"/>
      <c r="S25" s="14" t="s">
        <v>7</v>
      </c>
      <c r="T25" s="14"/>
      <c r="U25" s="7" t="s">
        <v>25</v>
      </c>
      <c r="V25" s="7"/>
      <c r="W25" s="8"/>
      <c r="X25" s="143"/>
      <c r="Y25" s="8"/>
      <c r="Z25" s="8"/>
      <c r="AB25" s="8"/>
      <c r="AC25" s="8"/>
    </row>
    <row r="26" spans="1:29" s="49" customFormat="1" ht="4.5" customHeight="1">
      <c r="A26" s="92"/>
      <c r="B26" s="93"/>
      <c r="C26" s="94"/>
      <c r="D26" s="95"/>
      <c r="E26" s="96"/>
      <c r="F26" s="97"/>
      <c r="G26" s="98"/>
      <c r="H26" s="98"/>
      <c r="I26" s="94"/>
      <c r="J26" s="93"/>
      <c r="K26" s="99"/>
      <c r="L26" s="9"/>
      <c r="M26" s="92"/>
      <c r="N26" s="93"/>
      <c r="O26" s="94"/>
      <c r="P26" s="95"/>
      <c r="Q26" s="96"/>
      <c r="R26" s="97"/>
      <c r="S26" s="98"/>
      <c r="T26" s="98"/>
      <c r="U26" s="94"/>
      <c r="V26" s="93"/>
      <c r="W26" s="99"/>
      <c r="X26" s="143"/>
      <c r="Y26" s="142"/>
      <c r="Z26" s="142"/>
      <c r="AB26" s="142"/>
      <c r="AC26" s="142"/>
    </row>
    <row r="27" spans="1:29" s="49" customFormat="1" ht="12.75" customHeight="1">
      <c r="A27" s="100"/>
      <c r="B27" s="101"/>
      <c r="C27" s="102"/>
      <c r="D27" s="103"/>
      <c r="E27" s="104" t="s">
        <v>48</v>
      </c>
      <c r="F27" s="105" t="s">
        <v>146</v>
      </c>
      <c r="G27" s="106"/>
      <c r="H27" s="66"/>
      <c r="I27" s="66"/>
      <c r="J27" s="67"/>
      <c r="K27" s="68"/>
      <c r="L27" s="107"/>
      <c r="M27" s="100"/>
      <c r="N27" s="101"/>
      <c r="O27" s="102"/>
      <c r="P27" s="103"/>
      <c r="Q27" s="104" t="s">
        <v>48</v>
      </c>
      <c r="R27" s="105" t="s">
        <v>162</v>
      </c>
      <c r="S27" s="106"/>
      <c r="T27" s="66"/>
      <c r="U27" s="66"/>
      <c r="V27" s="67"/>
      <c r="W27" s="68"/>
      <c r="X27" s="143"/>
      <c r="Y27" s="144"/>
      <c r="Z27" s="144"/>
      <c r="AB27" s="144"/>
      <c r="AC27" s="144"/>
    </row>
    <row r="28" spans="1:29" s="49" customFormat="1" ht="12.75" customHeight="1">
      <c r="A28" s="100"/>
      <c r="B28" s="101"/>
      <c r="C28" s="102"/>
      <c r="D28" s="103"/>
      <c r="E28" s="108" t="s">
        <v>49</v>
      </c>
      <c r="F28" s="105" t="s">
        <v>147</v>
      </c>
      <c r="G28" s="109"/>
      <c r="H28" s="66"/>
      <c r="I28" s="69"/>
      <c r="J28" s="70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7.1</v>
      </c>
      <c r="K28" s="71"/>
      <c r="L28" s="107"/>
      <c r="M28" s="100"/>
      <c r="N28" s="101"/>
      <c r="O28" s="102"/>
      <c r="P28" s="103"/>
      <c r="Q28" s="108" t="s">
        <v>49</v>
      </c>
      <c r="R28" s="105" t="s">
        <v>163</v>
      </c>
      <c r="S28" s="109"/>
      <c r="T28" s="66"/>
      <c r="U28" s="69"/>
      <c r="V28" s="70">
        <f>IF(R27&amp;R28&amp;R29&amp;R30="","",(LEN(R27&amp;R28&amp;R29&amp;R30)-LEN(SUBSTITUTE(R27&amp;R28&amp;R29&amp;R30,"Т","")))*4+(LEN(R27&amp;R28&amp;R29&amp;R30)-LEN(SUBSTITUTE(R27&amp;R28&amp;R29&amp;R30,"К","")))*3+(LEN(R27&amp;R28&amp;R29&amp;R30)-LEN(SUBSTITUTE(R27&amp;R28&amp;R29&amp;R30,"Д","")))*2+(LEN(R27&amp;R28&amp;R29&amp;R30)-LEN(SUBSTITUTE(R27&amp;R28&amp;R29&amp;R30,"В","")))+0.1)</f>
        <v>11.1</v>
      </c>
      <c r="W28" s="71"/>
      <c r="X28" s="143"/>
      <c r="Y28" s="144"/>
      <c r="Z28" s="144"/>
      <c r="AB28" s="144"/>
      <c r="AC28" s="144"/>
    </row>
    <row r="29" spans="1:29" s="49" customFormat="1" ht="12.75" customHeight="1">
      <c r="A29" s="100"/>
      <c r="B29" s="101"/>
      <c r="C29" s="102"/>
      <c r="D29" s="103"/>
      <c r="E29" s="108" t="s">
        <v>50</v>
      </c>
      <c r="F29" s="105" t="s">
        <v>148</v>
      </c>
      <c r="G29" s="106"/>
      <c r="H29" s="66"/>
      <c r="I29" s="72">
        <f>IF(J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13.1</v>
      </c>
      <c r="J29" s="70" t="str">
        <f>IF(J28="","","+")</f>
        <v>+</v>
      </c>
      <c r="K29" s="73">
        <f>IF(J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13.1</v>
      </c>
      <c r="L29" s="107"/>
      <c r="M29" s="100"/>
      <c r="N29" s="101"/>
      <c r="O29" s="102"/>
      <c r="P29" s="103"/>
      <c r="Q29" s="108" t="s">
        <v>50</v>
      </c>
      <c r="R29" s="105" t="s">
        <v>164</v>
      </c>
      <c r="S29" s="106"/>
      <c r="T29" s="66"/>
      <c r="U29" s="72">
        <f>IF(V28="","",(LEN(N31&amp;N32&amp;N33&amp;N34)-LEN(SUBSTITUTE(N31&amp;N32&amp;N33&amp;N34,"Т","")))*4+(LEN(N31&amp;N32&amp;N33&amp;N34)-LEN(SUBSTITUTE(N31&amp;N32&amp;N33&amp;N34,"К","")))*3+(LEN(N31&amp;N32&amp;N33&amp;N34)-LEN(SUBSTITUTE(N31&amp;N32&amp;N33&amp;N34,"Д","")))*2+(LEN(N31&amp;N32&amp;N33&amp;N34)-LEN(SUBSTITUTE(N31&amp;N32&amp;N33&amp;N34,"В","")))+0.1)</f>
        <v>15.1</v>
      </c>
      <c r="V29" s="70" t="str">
        <f>IF(V28="","","+")</f>
        <v>+</v>
      </c>
      <c r="W29" s="73">
        <f>IF(V28="","",(LEN(T31&amp;T32&amp;T33&amp;T34)-LEN(SUBSTITUTE(T31&amp;T32&amp;T33&amp;T34,"Т","")))*4+(LEN(T31&amp;T32&amp;T33&amp;T34)-LEN(SUBSTITUTE(T31&amp;T32&amp;T33&amp;T34,"К","")))*3+(LEN(T31&amp;T32&amp;T33&amp;T34)-LEN(SUBSTITUTE(T31&amp;T32&amp;T33&amp;T34,"Д","")))*2+(LEN(T31&amp;T32&amp;T33&amp;T34)-LEN(SUBSTITUTE(T31&amp;T32&amp;T33&amp;T34,"В","")))+0.1)</f>
        <v>8.1</v>
      </c>
      <c r="X29" s="143"/>
      <c r="Y29" s="144"/>
      <c r="Z29" s="144"/>
      <c r="AB29" s="144"/>
      <c r="AC29" s="144"/>
    </row>
    <row r="30" spans="1:29" s="49" customFormat="1" ht="12.75" customHeight="1">
      <c r="A30" s="100"/>
      <c r="B30" s="101"/>
      <c r="C30" s="102"/>
      <c r="D30" s="103"/>
      <c r="E30" s="104" t="s">
        <v>51</v>
      </c>
      <c r="F30" s="105" t="s">
        <v>149</v>
      </c>
      <c r="G30" s="106"/>
      <c r="H30" s="66"/>
      <c r="I30" s="69"/>
      <c r="J30" s="70">
        <f>IF(J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7.1</v>
      </c>
      <c r="K30" s="71"/>
      <c r="L30" s="107"/>
      <c r="M30" s="100"/>
      <c r="N30" s="101"/>
      <c r="O30" s="102"/>
      <c r="P30" s="103"/>
      <c r="Q30" s="104" t="s">
        <v>51</v>
      </c>
      <c r="R30" s="105" t="s">
        <v>165</v>
      </c>
      <c r="S30" s="106"/>
      <c r="T30" s="66"/>
      <c r="U30" s="69"/>
      <c r="V30" s="70">
        <f>IF(V28="","",(LEN(R35&amp;R36&amp;R37&amp;R38)-LEN(SUBSTITUTE(R35&amp;R36&amp;R37&amp;R38,"Т","")))*4+(LEN(R35&amp;R36&amp;R37&amp;R38)-LEN(SUBSTITUTE(R35&amp;R36&amp;R37&amp;R38,"К","")))*3+(LEN(R35&amp;R36&amp;R37&amp;R38)-LEN(SUBSTITUTE(R35&amp;R36&amp;R37&amp;R38,"Д","")))*2+(LEN(R35&amp;R36&amp;R37&amp;R38)-LEN(SUBSTITUTE(R35&amp;R36&amp;R37&amp;R38,"В","")))+0.1)</f>
        <v>6.1</v>
      </c>
      <c r="W30" s="71"/>
      <c r="X30" s="143"/>
      <c r="Y30" s="144"/>
      <c r="Z30" s="144"/>
      <c r="AB30" s="144"/>
      <c r="AC30" s="144"/>
    </row>
    <row r="31" spans="1:29" s="49" customFormat="1" ht="12.75" customHeight="1">
      <c r="A31" s="110" t="s">
        <v>48</v>
      </c>
      <c r="B31" s="111" t="s">
        <v>158</v>
      </c>
      <c r="C31" s="102"/>
      <c r="D31" s="103"/>
      <c r="F31" s="106"/>
      <c r="G31" s="104" t="s">
        <v>48</v>
      </c>
      <c r="H31" s="112" t="s">
        <v>150</v>
      </c>
      <c r="I31" s="106"/>
      <c r="J31" s="109"/>
      <c r="K31" s="68"/>
      <c r="L31" s="107"/>
      <c r="M31" s="110" t="s">
        <v>48</v>
      </c>
      <c r="N31" s="111" t="s">
        <v>174</v>
      </c>
      <c r="O31" s="102"/>
      <c r="P31" s="103"/>
      <c r="R31" s="106"/>
      <c r="S31" s="104" t="s">
        <v>48</v>
      </c>
      <c r="T31" s="112" t="s">
        <v>166</v>
      </c>
      <c r="U31" s="106"/>
      <c r="V31" s="109"/>
      <c r="W31" s="68"/>
      <c r="X31" s="143"/>
      <c r="Y31" s="144"/>
      <c r="Z31" s="144"/>
      <c r="AB31" s="144"/>
      <c r="AC31" s="144"/>
    </row>
    <row r="32" spans="1:29" s="49" customFormat="1" ht="12.75" customHeight="1">
      <c r="A32" s="113" t="s">
        <v>49</v>
      </c>
      <c r="B32" s="111" t="s">
        <v>159</v>
      </c>
      <c r="C32" s="114"/>
      <c r="D32" s="103"/>
      <c r="F32" s="115"/>
      <c r="G32" s="108" t="s">
        <v>49</v>
      </c>
      <c r="H32" s="112" t="s">
        <v>151</v>
      </c>
      <c r="I32" s="106"/>
      <c r="J32" s="109"/>
      <c r="K32" s="68"/>
      <c r="L32" s="107"/>
      <c r="M32" s="113" t="s">
        <v>49</v>
      </c>
      <c r="N32" s="111" t="s">
        <v>175</v>
      </c>
      <c r="O32" s="114"/>
      <c r="P32" s="103"/>
      <c r="R32" s="115"/>
      <c r="S32" s="108" t="s">
        <v>49</v>
      </c>
      <c r="T32" s="112" t="s">
        <v>167</v>
      </c>
      <c r="U32" s="106"/>
      <c r="V32" s="109"/>
      <c r="W32" s="68"/>
      <c r="X32" s="143"/>
      <c r="Y32" s="144"/>
      <c r="Z32" s="144"/>
      <c r="AB32" s="144"/>
      <c r="AC32" s="144"/>
    </row>
    <row r="33" spans="1:29" s="49" customFormat="1" ht="12.75" customHeight="1">
      <c r="A33" s="113" t="s">
        <v>50</v>
      </c>
      <c r="B33" s="111" t="s">
        <v>160</v>
      </c>
      <c r="C33" s="102"/>
      <c r="D33" s="103"/>
      <c r="F33" s="115"/>
      <c r="G33" s="108" t="s">
        <v>50</v>
      </c>
      <c r="H33" s="112" t="s">
        <v>152</v>
      </c>
      <c r="I33" s="106"/>
      <c r="J33" s="106"/>
      <c r="K33" s="68"/>
      <c r="L33" s="107"/>
      <c r="M33" s="113" t="s">
        <v>50</v>
      </c>
      <c r="N33" s="111" t="s">
        <v>176</v>
      </c>
      <c r="O33" s="102"/>
      <c r="P33" s="103"/>
      <c r="R33" s="115"/>
      <c r="S33" s="108" t="s">
        <v>50</v>
      </c>
      <c r="T33" s="112" t="s">
        <v>168</v>
      </c>
      <c r="U33" s="106"/>
      <c r="V33" s="106"/>
      <c r="W33" s="68"/>
      <c r="X33" s="143"/>
      <c r="Y33" s="144"/>
      <c r="Z33" s="144"/>
      <c r="AB33" s="144"/>
      <c r="AC33" s="144"/>
    </row>
    <row r="34" spans="1:29" s="49" customFormat="1" ht="12.75" customHeight="1">
      <c r="A34" s="110" t="s">
        <v>51</v>
      </c>
      <c r="B34" s="111" t="s">
        <v>161</v>
      </c>
      <c r="C34" s="114"/>
      <c r="D34" s="103"/>
      <c r="F34" s="106"/>
      <c r="G34" s="104" t="s">
        <v>51</v>
      </c>
      <c r="H34" s="112" t="s">
        <v>153</v>
      </c>
      <c r="I34" s="53"/>
      <c r="J34" s="55" t="s">
        <v>55</v>
      </c>
      <c r="K34" s="54"/>
      <c r="L34" s="107"/>
      <c r="M34" s="110" t="s">
        <v>51</v>
      </c>
      <c r="N34" s="111" t="s">
        <v>177</v>
      </c>
      <c r="O34" s="114"/>
      <c r="P34" s="103"/>
      <c r="R34" s="106"/>
      <c r="S34" s="104" t="s">
        <v>51</v>
      </c>
      <c r="T34" s="112" t="s">
        <v>169</v>
      </c>
      <c r="U34" s="53"/>
      <c r="V34" s="55" t="s">
        <v>55</v>
      </c>
      <c r="W34" s="54"/>
      <c r="X34" s="143"/>
      <c r="Y34" s="145"/>
      <c r="Z34" s="145"/>
      <c r="AB34" s="145"/>
      <c r="AC34" s="145"/>
    </row>
    <row r="35" spans="1:29" s="49" customFormat="1" ht="12.75" customHeight="1">
      <c r="A35" s="116"/>
      <c r="B35" s="114"/>
      <c r="C35" s="104"/>
      <c r="D35" s="103"/>
      <c r="E35" s="104" t="s">
        <v>48</v>
      </c>
      <c r="F35" s="105" t="s">
        <v>154</v>
      </c>
      <c r="G35" s="106"/>
      <c r="H35" s="117"/>
      <c r="I35" s="56" t="s">
        <v>52</v>
      </c>
      <c r="J35" s="163" t="s">
        <v>408</v>
      </c>
      <c r="K35" s="54"/>
      <c r="L35" s="107"/>
      <c r="M35" s="116"/>
      <c r="N35" s="114"/>
      <c r="O35" s="104"/>
      <c r="P35" s="103"/>
      <c r="Q35" s="104" t="s">
        <v>48</v>
      </c>
      <c r="R35" s="105" t="s">
        <v>170</v>
      </c>
      <c r="S35" s="106"/>
      <c r="T35" s="117"/>
      <c r="U35" s="56" t="s">
        <v>52</v>
      </c>
      <c r="V35" s="163" t="s">
        <v>412</v>
      </c>
      <c r="W35" s="54"/>
      <c r="X35" s="143"/>
      <c r="Y35" s="145"/>
      <c r="Z35" s="145"/>
      <c r="AB35" s="145"/>
      <c r="AC35" s="145"/>
    </row>
    <row r="36" spans="1:29" s="49" customFormat="1" ht="12.75" customHeight="1">
      <c r="A36" s="100"/>
      <c r="B36" s="57" t="s">
        <v>56</v>
      </c>
      <c r="C36" s="102"/>
      <c r="D36" s="103"/>
      <c r="E36" s="108" t="s">
        <v>49</v>
      </c>
      <c r="F36" s="105" t="s">
        <v>155</v>
      </c>
      <c r="G36" s="106"/>
      <c r="H36" s="66"/>
      <c r="I36" s="56" t="s">
        <v>46</v>
      </c>
      <c r="J36" s="65" t="s">
        <v>408</v>
      </c>
      <c r="K36" s="54"/>
      <c r="L36" s="107"/>
      <c r="M36" s="100"/>
      <c r="N36" s="57" t="s">
        <v>56</v>
      </c>
      <c r="O36" s="102"/>
      <c r="P36" s="103"/>
      <c r="Q36" s="108" t="s">
        <v>49</v>
      </c>
      <c r="R36" s="105" t="s">
        <v>171</v>
      </c>
      <c r="S36" s="106"/>
      <c r="T36" s="66"/>
      <c r="U36" s="56" t="s">
        <v>46</v>
      </c>
      <c r="V36" s="65" t="s">
        <v>412</v>
      </c>
      <c r="W36" s="54"/>
      <c r="X36" s="143"/>
      <c r="Y36" s="145"/>
      <c r="Z36" s="145"/>
      <c r="AB36" s="145"/>
      <c r="AC36" s="145"/>
    </row>
    <row r="37" spans="1:29" s="49" customFormat="1" ht="12.75" customHeight="1">
      <c r="A37" s="100"/>
      <c r="B37" s="57" t="s">
        <v>411</v>
      </c>
      <c r="C37" s="102"/>
      <c r="D37" s="103"/>
      <c r="E37" s="108" t="s">
        <v>50</v>
      </c>
      <c r="F37" s="105" t="s">
        <v>156</v>
      </c>
      <c r="G37" s="109"/>
      <c r="H37" s="66"/>
      <c r="I37" s="56" t="s">
        <v>54</v>
      </c>
      <c r="J37" s="65" t="s">
        <v>409</v>
      </c>
      <c r="K37" s="54"/>
      <c r="L37" s="107"/>
      <c r="M37" s="100"/>
      <c r="N37" s="57" t="s">
        <v>414</v>
      </c>
      <c r="O37" s="102"/>
      <c r="P37" s="103"/>
      <c r="Q37" s="108" t="s">
        <v>50</v>
      </c>
      <c r="R37" s="105" t="s">
        <v>172</v>
      </c>
      <c r="S37" s="109"/>
      <c r="T37" s="66"/>
      <c r="U37" s="56" t="s">
        <v>54</v>
      </c>
      <c r="V37" s="65" t="s">
        <v>413</v>
      </c>
      <c r="W37" s="54"/>
      <c r="X37" s="143"/>
      <c r="Y37" s="145"/>
      <c r="Z37" s="145"/>
      <c r="AB37" s="145"/>
      <c r="AC37" s="145"/>
    </row>
    <row r="38" spans="1:29" s="49" customFormat="1" ht="12.75" customHeight="1">
      <c r="A38" s="118"/>
      <c r="B38" s="119"/>
      <c r="C38" s="119"/>
      <c r="D38" s="103"/>
      <c r="E38" s="104" t="s">
        <v>51</v>
      </c>
      <c r="F38" s="111" t="s">
        <v>157</v>
      </c>
      <c r="G38" s="119"/>
      <c r="H38" s="119"/>
      <c r="I38" s="59" t="s">
        <v>53</v>
      </c>
      <c r="J38" s="65" t="s">
        <v>410</v>
      </c>
      <c r="K38" s="60"/>
      <c r="L38" s="120"/>
      <c r="M38" s="118"/>
      <c r="N38" s="119"/>
      <c r="O38" s="119"/>
      <c r="P38" s="103"/>
      <c r="Q38" s="104" t="s">
        <v>51</v>
      </c>
      <c r="R38" s="111" t="s">
        <v>173</v>
      </c>
      <c r="S38" s="119"/>
      <c r="T38" s="119"/>
      <c r="U38" s="59" t="s">
        <v>53</v>
      </c>
      <c r="V38" s="65" t="s">
        <v>413</v>
      </c>
      <c r="W38" s="60"/>
      <c r="X38" s="143"/>
      <c r="Y38" s="145"/>
      <c r="Z38" s="145"/>
      <c r="AB38" s="145"/>
      <c r="AC38" s="145"/>
    </row>
    <row r="39" spans="1:29" ht="4.5" customHeight="1">
      <c r="A39" s="121"/>
      <c r="B39" s="122"/>
      <c r="C39" s="123"/>
      <c r="D39" s="124"/>
      <c r="E39" s="125"/>
      <c r="F39" s="126"/>
      <c r="G39" s="127"/>
      <c r="H39" s="127"/>
      <c r="I39" s="123"/>
      <c r="J39" s="122"/>
      <c r="K39" s="128"/>
      <c r="M39" s="121"/>
      <c r="N39" s="122"/>
      <c r="O39" s="123"/>
      <c r="P39" s="124"/>
      <c r="Q39" s="125"/>
      <c r="R39" s="126"/>
      <c r="S39" s="127"/>
      <c r="T39" s="127"/>
      <c r="U39" s="123"/>
      <c r="V39" s="122"/>
      <c r="W39" s="128"/>
      <c r="X39" s="143"/>
      <c r="Y39" s="145"/>
      <c r="Z39" s="145"/>
      <c r="AA39" s="49"/>
      <c r="AB39" s="145"/>
      <c r="AC39" s="145"/>
    </row>
    <row r="40" spans="1:29" ht="12.75" customHeight="1">
      <c r="A40" s="16"/>
      <c r="B40" s="16" t="s">
        <v>10</v>
      </c>
      <c r="C40" s="17"/>
      <c r="D40" s="18" t="s">
        <v>11</v>
      </c>
      <c r="E40" s="18" t="s">
        <v>12</v>
      </c>
      <c r="F40" s="18" t="s">
        <v>13</v>
      </c>
      <c r="G40" s="19" t="s">
        <v>14</v>
      </c>
      <c r="H40" s="20"/>
      <c r="I40" s="17" t="s">
        <v>15</v>
      </c>
      <c r="J40" s="18" t="s">
        <v>10</v>
      </c>
      <c r="K40" s="16" t="s">
        <v>16</v>
      </c>
      <c r="L40" s="9">
        <v>150</v>
      </c>
      <c r="M40" s="16"/>
      <c r="N40" s="16" t="s">
        <v>10</v>
      </c>
      <c r="O40" s="17"/>
      <c r="P40" s="18" t="s">
        <v>11</v>
      </c>
      <c r="Q40" s="18" t="s">
        <v>12</v>
      </c>
      <c r="R40" s="18" t="s">
        <v>13</v>
      </c>
      <c r="S40" s="19" t="s">
        <v>14</v>
      </c>
      <c r="T40" s="20"/>
      <c r="U40" s="17" t="s">
        <v>15</v>
      </c>
      <c r="V40" s="18" t="s">
        <v>10</v>
      </c>
      <c r="W40" s="16" t="s">
        <v>16</v>
      </c>
      <c r="X40" s="156" t="s">
        <v>62</v>
      </c>
      <c r="Y40" s="157"/>
      <c r="Z40" s="158"/>
      <c r="AA40" s="162" t="s">
        <v>63</v>
      </c>
      <c r="AB40" s="160"/>
      <c r="AC40" s="161"/>
    </row>
    <row r="41" spans="1:29" ht="12.75" customHeight="1">
      <c r="A41" s="21" t="s">
        <v>16</v>
      </c>
      <c r="B41" s="129" t="s">
        <v>17</v>
      </c>
      <c r="C41" s="130" t="s">
        <v>18</v>
      </c>
      <c r="D41" s="131" t="s">
        <v>19</v>
      </c>
      <c r="E41" s="131" t="s">
        <v>20</v>
      </c>
      <c r="F41" s="131"/>
      <c r="G41" s="23" t="s">
        <v>18</v>
      </c>
      <c r="H41" s="23" t="s">
        <v>15</v>
      </c>
      <c r="I41" s="22"/>
      <c r="J41" s="21" t="s">
        <v>17</v>
      </c>
      <c r="K41" s="21"/>
      <c r="L41" s="9">
        <v>150</v>
      </c>
      <c r="M41" s="21" t="s">
        <v>16</v>
      </c>
      <c r="N41" s="129" t="s">
        <v>17</v>
      </c>
      <c r="O41" s="130" t="s">
        <v>18</v>
      </c>
      <c r="P41" s="131" t="s">
        <v>19</v>
      </c>
      <c r="Q41" s="131" t="s">
        <v>20</v>
      </c>
      <c r="R41" s="131"/>
      <c r="S41" s="23" t="s">
        <v>18</v>
      </c>
      <c r="T41" s="23" t="s">
        <v>15</v>
      </c>
      <c r="U41" s="22"/>
      <c r="V41" s="21" t="s">
        <v>17</v>
      </c>
      <c r="W41" s="21"/>
      <c r="X41" s="88" t="s">
        <v>61</v>
      </c>
      <c r="Y41" s="159" t="s">
        <v>66</v>
      </c>
      <c r="Z41" s="158"/>
      <c r="AA41" s="88" t="s">
        <v>61</v>
      </c>
      <c r="AB41" s="160" t="s">
        <v>66</v>
      </c>
      <c r="AC41" s="161"/>
    </row>
    <row r="42" spans="1:29" ht="16.5" customHeight="1">
      <c r="A42" s="146">
        <v>0.625</v>
      </c>
      <c r="B42" s="147">
        <v>5</v>
      </c>
      <c r="C42" s="148">
        <v>1</v>
      </c>
      <c r="D42" s="149" t="s">
        <v>90</v>
      </c>
      <c r="E42" s="150" t="s">
        <v>54</v>
      </c>
      <c r="F42" s="151">
        <v>9</v>
      </c>
      <c r="G42" s="152"/>
      <c r="H42" s="152">
        <v>600</v>
      </c>
      <c r="I42" s="153">
        <v>2</v>
      </c>
      <c r="J42" s="154">
        <v>1</v>
      </c>
      <c r="K42" s="24">
        <v>-0.625</v>
      </c>
      <c r="L42" s="9"/>
      <c r="M42" s="146">
        <v>-1.5</v>
      </c>
      <c r="N42" s="147">
        <v>0</v>
      </c>
      <c r="O42" s="148">
        <v>3</v>
      </c>
      <c r="P42" s="149" t="s">
        <v>97</v>
      </c>
      <c r="Q42" s="150" t="s">
        <v>53</v>
      </c>
      <c r="R42" s="151">
        <v>9</v>
      </c>
      <c r="S42" s="152"/>
      <c r="T42" s="152">
        <v>150</v>
      </c>
      <c r="U42" s="153">
        <v>4</v>
      </c>
      <c r="V42" s="154">
        <v>6</v>
      </c>
      <c r="W42" s="24">
        <v>1.5</v>
      </c>
      <c r="X42" s="82" t="str">
        <f>C42&amp;"+"&amp;I42</f>
        <v>1+2</v>
      </c>
      <c r="Y42" s="83">
        <f>MATCH(A42,{-40000,-0.9999999999,1,40000},1)-1</f>
        <v>1</v>
      </c>
      <c r="Z42" s="79">
        <f>MATCH(K42,{-40000,-0.9999999999,1,40000},1)-1</f>
        <v>1</v>
      </c>
      <c r="AA42" s="82" t="str">
        <f>O42&amp;"+"&amp;U42</f>
        <v>3+4</v>
      </c>
      <c r="AB42" s="83">
        <f>MATCH(M42,{-40000,-0.9999999999,1,40000},1)-1</f>
        <v>0</v>
      </c>
      <c r="AC42" s="79">
        <f>MATCH(W42,{-40000,-0.9999999999,1,40000},1)-1</f>
        <v>2</v>
      </c>
    </row>
    <row r="43" spans="1:29" ht="16.5" customHeight="1">
      <c r="A43" s="146">
        <v>0.625</v>
      </c>
      <c r="B43" s="147">
        <v>5</v>
      </c>
      <c r="C43" s="148">
        <v>4</v>
      </c>
      <c r="D43" s="155" t="s">
        <v>90</v>
      </c>
      <c r="E43" s="150" t="s">
        <v>53</v>
      </c>
      <c r="F43" s="151">
        <v>9</v>
      </c>
      <c r="G43" s="152"/>
      <c r="H43" s="152">
        <v>600</v>
      </c>
      <c r="I43" s="153">
        <v>5</v>
      </c>
      <c r="J43" s="154">
        <v>1</v>
      </c>
      <c r="K43" s="24">
        <v>-0.625</v>
      </c>
      <c r="L43" s="9"/>
      <c r="M43" s="146">
        <v>-0.625</v>
      </c>
      <c r="N43" s="147">
        <v>3</v>
      </c>
      <c r="O43" s="148">
        <v>6</v>
      </c>
      <c r="P43" s="155" t="s">
        <v>97</v>
      </c>
      <c r="Q43" s="150" t="s">
        <v>53</v>
      </c>
      <c r="R43" s="151">
        <v>8</v>
      </c>
      <c r="S43" s="152"/>
      <c r="T43" s="152">
        <v>120</v>
      </c>
      <c r="U43" s="153">
        <v>1</v>
      </c>
      <c r="V43" s="154">
        <v>3</v>
      </c>
      <c r="W43" s="24">
        <v>0.625</v>
      </c>
      <c r="X43" s="84" t="str">
        <f>C43&amp;"+"&amp;I43</f>
        <v>4+5</v>
      </c>
      <c r="Y43" s="85">
        <f>MATCH(A43,{-40000,-0.9999999999,1,40000},1)-1</f>
        <v>1</v>
      </c>
      <c r="Z43" s="80">
        <f>MATCH(K43,{-40000,-0.9999999999,1,40000},1)-1</f>
        <v>1</v>
      </c>
      <c r="AA43" s="84" t="str">
        <f>O43&amp;"+"&amp;U43</f>
        <v>6+1</v>
      </c>
      <c r="AB43" s="85">
        <f>MATCH(M43,{-40000,-0.9999999999,1,40000},1)-1</f>
        <v>1</v>
      </c>
      <c r="AC43" s="80">
        <f>MATCH(W43,{-40000,-0.9999999999,1,40000},1)-1</f>
        <v>1</v>
      </c>
    </row>
    <row r="44" spans="1:29" ht="16.5" customHeight="1">
      <c r="A44" s="146">
        <v>-1.375</v>
      </c>
      <c r="B44" s="147">
        <v>0</v>
      </c>
      <c r="C44" s="148">
        <v>7</v>
      </c>
      <c r="D44" s="149" t="s">
        <v>90</v>
      </c>
      <c r="E44" s="150" t="s">
        <v>53</v>
      </c>
      <c r="F44" s="151">
        <v>11</v>
      </c>
      <c r="G44" s="152"/>
      <c r="H44" s="152">
        <v>660</v>
      </c>
      <c r="I44" s="153">
        <v>3</v>
      </c>
      <c r="J44" s="154">
        <v>6</v>
      </c>
      <c r="K44" s="24">
        <v>1.375</v>
      </c>
      <c r="L44" s="9"/>
      <c r="M44" s="146">
        <v>-0.625</v>
      </c>
      <c r="N44" s="147">
        <v>3</v>
      </c>
      <c r="O44" s="148">
        <v>2</v>
      </c>
      <c r="P44" s="149" t="s">
        <v>97</v>
      </c>
      <c r="Q44" s="150" t="s">
        <v>53</v>
      </c>
      <c r="R44" s="151">
        <v>8</v>
      </c>
      <c r="S44" s="152"/>
      <c r="T44" s="152">
        <v>120</v>
      </c>
      <c r="U44" s="153">
        <v>8</v>
      </c>
      <c r="V44" s="154">
        <v>3</v>
      </c>
      <c r="W44" s="24">
        <v>0.625</v>
      </c>
      <c r="X44" s="84" t="str">
        <f>C44&amp;"+"&amp;I44</f>
        <v>7+3</v>
      </c>
      <c r="Y44" s="85">
        <f>MATCH(A44,{-40000,-0.9999999999,1,40000},1)-1</f>
        <v>0</v>
      </c>
      <c r="Z44" s="80">
        <f>MATCH(K44,{-40000,-0.9999999999,1,40000},1)-1</f>
        <v>2</v>
      </c>
      <c r="AA44" s="84" t="str">
        <f>O44&amp;"+"&amp;U44</f>
        <v>2+8</v>
      </c>
      <c r="AB44" s="85">
        <f>MATCH(M44,{-40000,-0.9999999999,1,40000},1)-1</f>
        <v>1</v>
      </c>
      <c r="AC44" s="80">
        <f>MATCH(W44,{-40000,-0.9999999999,1,40000},1)-1</f>
        <v>1</v>
      </c>
    </row>
    <row r="45" spans="1:29" ht="16.5" customHeight="1">
      <c r="A45" s="146">
        <v>-0.375</v>
      </c>
      <c r="B45" s="147">
        <v>2</v>
      </c>
      <c r="C45" s="148">
        <v>6</v>
      </c>
      <c r="D45" s="155" t="s">
        <v>90</v>
      </c>
      <c r="E45" s="150" t="s">
        <v>54</v>
      </c>
      <c r="F45" s="151">
        <v>10</v>
      </c>
      <c r="G45" s="152"/>
      <c r="H45" s="152">
        <v>630</v>
      </c>
      <c r="I45" s="153">
        <v>8</v>
      </c>
      <c r="J45" s="154">
        <v>4</v>
      </c>
      <c r="K45" s="24">
        <v>0.375</v>
      </c>
      <c r="L45" s="9"/>
      <c r="M45" s="146">
        <v>5.25</v>
      </c>
      <c r="N45" s="147">
        <v>6</v>
      </c>
      <c r="O45" s="148">
        <v>7</v>
      </c>
      <c r="P45" s="155" t="s">
        <v>90</v>
      </c>
      <c r="Q45" s="150" t="s">
        <v>53</v>
      </c>
      <c r="R45" s="151">
        <v>8</v>
      </c>
      <c r="S45" s="152">
        <v>100</v>
      </c>
      <c r="T45" s="152"/>
      <c r="U45" s="153">
        <v>5</v>
      </c>
      <c r="V45" s="154">
        <v>0</v>
      </c>
      <c r="W45" s="24">
        <v>-5.25</v>
      </c>
      <c r="X45" s="86" t="str">
        <f>C45&amp;"+"&amp;I45</f>
        <v>6+8</v>
      </c>
      <c r="Y45" s="87">
        <f>MATCH(A45,{-40000,-0.9999999999,1,40000},1)-1</f>
        <v>1</v>
      </c>
      <c r="Z45" s="81">
        <f>MATCH(K45,{-40000,-0.9999999999,1,40000},1)-1</f>
        <v>1</v>
      </c>
      <c r="AA45" s="86" t="str">
        <f>O45&amp;"+"&amp;U45</f>
        <v>7+5</v>
      </c>
      <c r="AB45" s="87">
        <f>MATCH(M45,{-40000,-0.9999999999,1,40000},1)-1</f>
        <v>2</v>
      </c>
      <c r="AC45" s="81">
        <f>MATCH(W45,{-40000,-0.9999999999,1,40000},1)-1</f>
        <v>0</v>
      </c>
    </row>
    <row r="46" spans="1:29" s="49" customFormat="1" ht="9.75" customHeight="1">
      <c r="A46" s="10"/>
      <c r="B46" s="10"/>
      <c r="C46" s="25"/>
      <c r="D46" s="10"/>
      <c r="E46" s="10"/>
      <c r="F46" s="10"/>
      <c r="G46" s="10"/>
      <c r="H46" s="10"/>
      <c r="I46" s="25"/>
      <c r="J46" s="10"/>
      <c r="K46" s="10"/>
      <c r="L46" s="15"/>
      <c r="M46" s="10"/>
      <c r="N46" s="10"/>
      <c r="O46" s="25"/>
      <c r="P46" s="10"/>
      <c r="Q46" s="10"/>
      <c r="R46" s="10"/>
      <c r="S46" s="10"/>
      <c r="T46" s="10"/>
      <c r="U46" s="25"/>
      <c r="V46" s="10"/>
      <c r="W46" s="10"/>
      <c r="X46" s="143"/>
      <c r="Y46" s="145"/>
      <c r="Z46" s="145"/>
      <c r="AB46" s="145"/>
      <c r="AC46" s="145"/>
    </row>
    <row r="47" spans="1:29" s="49" customFormat="1" ht="15">
      <c r="A47" s="2"/>
      <c r="B47" s="3" t="s">
        <v>2</v>
      </c>
      <c r="C47" s="4"/>
      <c r="D47" s="3"/>
      <c r="E47" s="5" t="s">
        <v>26</v>
      </c>
      <c r="F47" s="1"/>
      <c r="G47" s="6" t="s">
        <v>4</v>
      </c>
      <c r="H47" s="6"/>
      <c r="I47" s="7" t="s">
        <v>5</v>
      </c>
      <c r="J47" s="7"/>
      <c r="K47" s="8"/>
      <c r="L47" s="9">
        <v>150</v>
      </c>
      <c r="M47" s="2"/>
      <c r="N47" s="3" t="s">
        <v>2</v>
      </c>
      <c r="O47" s="4"/>
      <c r="P47" s="3"/>
      <c r="Q47" s="5" t="s">
        <v>27</v>
      </c>
      <c r="R47" s="1"/>
      <c r="S47" s="6" t="s">
        <v>4</v>
      </c>
      <c r="T47" s="6"/>
      <c r="U47" s="7" t="s">
        <v>0</v>
      </c>
      <c r="V47" s="7"/>
      <c r="W47" s="8"/>
      <c r="X47" s="143"/>
      <c r="Y47" s="145"/>
      <c r="Z47" s="145"/>
      <c r="AB47" s="145"/>
      <c r="AC47" s="145"/>
    </row>
    <row r="48" spans="1:29" s="49" customFormat="1" ht="12.75">
      <c r="A48" s="11"/>
      <c r="B48" s="11"/>
      <c r="C48" s="12"/>
      <c r="D48" s="13"/>
      <c r="E48" s="13"/>
      <c r="F48" s="13"/>
      <c r="G48" s="14" t="s">
        <v>7</v>
      </c>
      <c r="H48" s="14"/>
      <c r="I48" s="7" t="s">
        <v>9</v>
      </c>
      <c r="J48" s="7"/>
      <c r="K48" s="8"/>
      <c r="L48" s="9">
        <v>150</v>
      </c>
      <c r="M48" s="11"/>
      <c r="N48" s="11"/>
      <c r="O48" s="12"/>
      <c r="P48" s="13"/>
      <c r="Q48" s="13"/>
      <c r="R48" s="13"/>
      <c r="S48" s="14" t="s">
        <v>7</v>
      </c>
      <c r="T48" s="132"/>
      <c r="U48" s="7" t="s">
        <v>24</v>
      </c>
      <c r="V48" s="7"/>
      <c r="W48" s="8"/>
      <c r="X48" s="143"/>
      <c r="Y48" s="145"/>
      <c r="Z48" s="145"/>
      <c r="AB48" s="145"/>
      <c r="AC48" s="145"/>
    </row>
    <row r="49" spans="1:29" s="49" customFormat="1" ht="4.5" customHeight="1">
      <c r="A49" s="92"/>
      <c r="B49" s="93"/>
      <c r="C49" s="94"/>
      <c r="D49" s="95"/>
      <c r="E49" s="96"/>
      <c r="F49" s="97"/>
      <c r="G49" s="98"/>
      <c r="H49" s="98"/>
      <c r="I49" s="94"/>
      <c r="J49" s="93"/>
      <c r="K49" s="99"/>
      <c r="L49" s="9"/>
      <c r="M49" s="92"/>
      <c r="N49" s="93"/>
      <c r="O49" s="94"/>
      <c r="P49" s="95"/>
      <c r="Q49" s="96"/>
      <c r="R49" s="97"/>
      <c r="S49" s="98"/>
      <c r="T49" s="98"/>
      <c r="U49" s="94"/>
      <c r="V49" s="93"/>
      <c r="W49" s="99"/>
      <c r="X49" s="143"/>
      <c r="Y49" s="145"/>
      <c r="Z49" s="145"/>
      <c r="AB49" s="145"/>
      <c r="AC49" s="145"/>
    </row>
    <row r="50" spans="1:29" s="49" customFormat="1" ht="12.75" customHeight="1">
      <c r="A50" s="100"/>
      <c r="B50" s="101"/>
      <c r="C50" s="102"/>
      <c r="D50" s="103"/>
      <c r="E50" s="104" t="s">
        <v>48</v>
      </c>
      <c r="F50" s="165" t="s">
        <v>178</v>
      </c>
      <c r="G50" s="106"/>
      <c r="H50" s="66"/>
      <c r="I50" s="66"/>
      <c r="J50" s="67"/>
      <c r="K50" s="68"/>
      <c r="L50" s="107"/>
      <c r="M50" s="100"/>
      <c r="N50" s="101"/>
      <c r="O50" s="102"/>
      <c r="P50" s="103"/>
      <c r="Q50" s="104" t="s">
        <v>48</v>
      </c>
      <c r="R50" s="105" t="s">
        <v>161</v>
      </c>
      <c r="S50" s="106"/>
      <c r="T50" s="66"/>
      <c r="U50" s="66"/>
      <c r="V50" s="67"/>
      <c r="W50" s="68"/>
      <c r="X50" s="143"/>
      <c r="Y50" s="145"/>
      <c r="Z50" s="145"/>
      <c r="AB50" s="145"/>
      <c r="AC50" s="145"/>
    </row>
    <row r="51" spans="1:29" s="49" customFormat="1" ht="12.75" customHeight="1">
      <c r="A51" s="100"/>
      <c r="B51" s="101"/>
      <c r="C51" s="102"/>
      <c r="D51" s="103"/>
      <c r="E51" s="108" t="s">
        <v>49</v>
      </c>
      <c r="F51" s="105" t="s">
        <v>179</v>
      </c>
      <c r="G51" s="109"/>
      <c r="H51" s="66"/>
      <c r="I51" s="69"/>
      <c r="J51" s="70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9.1</v>
      </c>
      <c r="K51" s="71"/>
      <c r="L51" s="107"/>
      <c r="M51" s="100"/>
      <c r="N51" s="101"/>
      <c r="O51" s="102"/>
      <c r="P51" s="103"/>
      <c r="Q51" s="108" t="s">
        <v>49</v>
      </c>
      <c r="R51" s="105" t="s">
        <v>193</v>
      </c>
      <c r="S51" s="109"/>
      <c r="T51" s="66"/>
      <c r="U51" s="69"/>
      <c r="V51" s="70">
        <f>IF(R50&amp;R51&amp;R52&amp;R53="","",(LEN(R50&amp;R51&amp;R52&amp;R53)-LEN(SUBSTITUTE(R50&amp;R51&amp;R52&amp;R53,"Т","")))*4+(LEN(R50&amp;R51&amp;R52&amp;R53)-LEN(SUBSTITUTE(R50&amp;R51&amp;R52&amp;R53,"К","")))*3+(LEN(R50&amp;R51&amp;R52&amp;R53)-LEN(SUBSTITUTE(R50&amp;R51&amp;R52&amp;R53,"Д","")))*2+(LEN(R50&amp;R51&amp;R52&amp;R53)-LEN(SUBSTITUTE(R50&amp;R51&amp;R52&amp;R53,"В","")))+0.1)</f>
        <v>6.1</v>
      </c>
      <c r="W51" s="71"/>
      <c r="X51" s="143"/>
      <c r="Y51" s="145"/>
      <c r="Z51" s="145"/>
      <c r="AB51" s="145"/>
      <c r="AC51" s="145"/>
    </row>
    <row r="52" spans="1:29" s="49" customFormat="1" ht="12.75" customHeight="1">
      <c r="A52" s="100"/>
      <c r="B52" s="101"/>
      <c r="C52" s="102"/>
      <c r="D52" s="103"/>
      <c r="E52" s="108" t="s">
        <v>50</v>
      </c>
      <c r="F52" s="105" t="s">
        <v>180</v>
      </c>
      <c r="G52" s="106"/>
      <c r="H52" s="66"/>
      <c r="I52" s="72">
        <f>IF(J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5.1</v>
      </c>
      <c r="J52" s="70" t="str">
        <f>IF(J51="","","+")</f>
        <v>+</v>
      </c>
      <c r="K52" s="73">
        <f>IF(J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14.1</v>
      </c>
      <c r="L52" s="107"/>
      <c r="M52" s="100"/>
      <c r="N52" s="101"/>
      <c r="O52" s="102"/>
      <c r="P52" s="103"/>
      <c r="Q52" s="108" t="s">
        <v>50</v>
      </c>
      <c r="R52" s="105" t="s">
        <v>194</v>
      </c>
      <c r="S52" s="106"/>
      <c r="T52" s="66"/>
      <c r="U52" s="72">
        <f>IF(V51="","",(LEN(N54&amp;N55&amp;N56&amp;N57)-LEN(SUBSTITUTE(N54&amp;N55&amp;N56&amp;N57,"Т","")))*4+(LEN(N54&amp;N55&amp;N56&amp;N57)-LEN(SUBSTITUTE(N54&amp;N55&amp;N56&amp;N57,"К","")))*3+(LEN(N54&amp;N55&amp;N56&amp;N57)-LEN(SUBSTITUTE(N54&amp;N55&amp;N56&amp;N57,"Д","")))*2+(LEN(N54&amp;N55&amp;N56&amp;N57)-LEN(SUBSTITUTE(N54&amp;N55&amp;N56&amp;N57,"В","")))+0.1)</f>
        <v>12.1</v>
      </c>
      <c r="V52" s="70" t="str">
        <f>IF(V51="","","+")</f>
        <v>+</v>
      </c>
      <c r="W52" s="73">
        <f>IF(V51="","",(LEN(T54&amp;T55&amp;T56&amp;T57)-LEN(SUBSTITUTE(T54&amp;T55&amp;T56&amp;T57,"Т","")))*4+(LEN(T54&amp;T55&amp;T56&amp;T57)-LEN(SUBSTITUTE(T54&amp;T55&amp;T56&amp;T57,"К","")))*3+(LEN(T54&amp;T55&amp;T56&amp;T57)-LEN(SUBSTITUTE(T54&amp;T55&amp;T56&amp;T57,"Д","")))*2+(LEN(T54&amp;T55&amp;T56&amp;T57)-LEN(SUBSTITUTE(T54&amp;T55&amp;T56&amp;T57,"В","")))+0.1)</f>
        <v>19.1</v>
      </c>
      <c r="X52" s="143"/>
      <c r="Y52" s="145"/>
      <c r="Z52" s="145"/>
      <c r="AB52" s="145"/>
      <c r="AC52" s="145"/>
    </row>
    <row r="53" spans="1:29" s="49" customFormat="1" ht="12.75" customHeight="1">
      <c r="A53" s="100"/>
      <c r="B53" s="101"/>
      <c r="C53" s="102"/>
      <c r="D53" s="103"/>
      <c r="E53" s="104" t="s">
        <v>51</v>
      </c>
      <c r="F53" s="105" t="s">
        <v>181</v>
      </c>
      <c r="G53" s="106"/>
      <c r="H53" s="66"/>
      <c r="I53" s="69"/>
      <c r="J53" s="70">
        <f>IF(J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12.1</v>
      </c>
      <c r="K53" s="71"/>
      <c r="L53" s="107"/>
      <c r="M53" s="100"/>
      <c r="N53" s="101"/>
      <c r="O53" s="102"/>
      <c r="P53" s="103"/>
      <c r="Q53" s="104" t="s">
        <v>51</v>
      </c>
      <c r="R53" s="105" t="s">
        <v>167</v>
      </c>
      <c r="S53" s="106"/>
      <c r="T53" s="66"/>
      <c r="U53" s="69"/>
      <c r="V53" s="70">
        <f>IF(V51="","",(LEN(R58&amp;R59&amp;R60&amp;R61)-LEN(SUBSTITUTE(R58&amp;R59&amp;R60&amp;R61,"Т","")))*4+(LEN(R58&amp;R59&amp;R60&amp;R61)-LEN(SUBSTITUTE(R58&amp;R59&amp;R60&amp;R61,"К","")))*3+(LEN(R58&amp;R59&amp;R60&amp;R61)-LEN(SUBSTITUTE(R58&amp;R59&amp;R60&amp;R61,"Д","")))*2+(LEN(R58&amp;R59&amp;R60&amp;R61)-LEN(SUBSTITUTE(R58&amp;R59&amp;R60&amp;R61,"В","")))+0.1)</f>
        <v>3.1</v>
      </c>
      <c r="W53" s="71"/>
      <c r="X53" s="143"/>
      <c r="Y53" s="145"/>
      <c r="Z53" s="145"/>
      <c r="AB53" s="145"/>
      <c r="AC53" s="145"/>
    </row>
    <row r="54" spans="1:29" s="49" customFormat="1" ht="12.75" customHeight="1">
      <c r="A54" s="110" t="s">
        <v>48</v>
      </c>
      <c r="B54" s="111" t="s">
        <v>189</v>
      </c>
      <c r="C54" s="102"/>
      <c r="D54" s="103"/>
      <c r="F54" s="106"/>
      <c r="G54" s="104" t="s">
        <v>48</v>
      </c>
      <c r="H54" s="112" t="s">
        <v>182</v>
      </c>
      <c r="I54" s="106"/>
      <c r="J54" s="109"/>
      <c r="K54" s="68"/>
      <c r="L54" s="107"/>
      <c r="M54" s="110" t="s">
        <v>48</v>
      </c>
      <c r="N54" s="166" t="s">
        <v>203</v>
      </c>
      <c r="O54" s="102"/>
      <c r="P54" s="103"/>
      <c r="R54" s="106"/>
      <c r="S54" s="104" t="s">
        <v>48</v>
      </c>
      <c r="T54" s="112" t="s">
        <v>195</v>
      </c>
      <c r="U54" s="106"/>
      <c r="V54" s="109"/>
      <c r="W54" s="68"/>
      <c r="X54" s="143"/>
      <c r="Y54" s="145"/>
      <c r="Z54" s="145"/>
      <c r="AB54" s="145"/>
      <c r="AC54" s="145"/>
    </row>
    <row r="55" spans="1:29" s="49" customFormat="1" ht="12.75" customHeight="1">
      <c r="A55" s="113" t="s">
        <v>49</v>
      </c>
      <c r="B55" s="111" t="s">
        <v>190</v>
      </c>
      <c r="C55" s="114"/>
      <c r="D55" s="103"/>
      <c r="F55" s="115"/>
      <c r="G55" s="108" t="s">
        <v>49</v>
      </c>
      <c r="H55" s="112" t="s">
        <v>183</v>
      </c>
      <c r="I55" s="106"/>
      <c r="J55" s="109"/>
      <c r="K55" s="68"/>
      <c r="L55" s="107"/>
      <c r="M55" s="113" t="s">
        <v>49</v>
      </c>
      <c r="N55" s="111" t="s">
        <v>204</v>
      </c>
      <c r="O55" s="114"/>
      <c r="P55" s="103"/>
      <c r="R55" s="115"/>
      <c r="S55" s="108" t="s">
        <v>49</v>
      </c>
      <c r="T55" s="112" t="s">
        <v>196</v>
      </c>
      <c r="U55" s="106"/>
      <c r="V55" s="109"/>
      <c r="W55" s="68"/>
      <c r="X55" s="143"/>
      <c r="Y55" s="145"/>
      <c r="Z55" s="145"/>
      <c r="AB55" s="145"/>
      <c r="AC55" s="145"/>
    </row>
    <row r="56" spans="1:29" s="49" customFormat="1" ht="12.75" customHeight="1">
      <c r="A56" s="113" t="s">
        <v>50</v>
      </c>
      <c r="B56" s="111" t="s">
        <v>191</v>
      </c>
      <c r="C56" s="102"/>
      <c r="D56" s="103"/>
      <c r="F56" s="115"/>
      <c r="G56" s="108" t="s">
        <v>50</v>
      </c>
      <c r="H56" s="112" t="s">
        <v>184</v>
      </c>
      <c r="I56" s="106"/>
      <c r="J56" s="106"/>
      <c r="K56" s="68"/>
      <c r="L56" s="107"/>
      <c r="M56" s="113" t="s">
        <v>50</v>
      </c>
      <c r="N56" s="111" t="s">
        <v>205</v>
      </c>
      <c r="O56" s="102"/>
      <c r="P56" s="103"/>
      <c r="R56" s="115"/>
      <c r="S56" s="108" t="s">
        <v>50</v>
      </c>
      <c r="T56" s="112" t="s">
        <v>197</v>
      </c>
      <c r="U56" s="106"/>
      <c r="V56" s="106"/>
      <c r="W56" s="68"/>
      <c r="X56" s="143"/>
      <c r="Y56" s="145"/>
      <c r="Z56" s="145"/>
      <c r="AB56" s="145"/>
      <c r="AC56" s="145"/>
    </row>
    <row r="57" spans="1:29" s="49" customFormat="1" ht="12.75" customHeight="1">
      <c r="A57" s="110" t="s">
        <v>51</v>
      </c>
      <c r="B57" s="111" t="s">
        <v>192</v>
      </c>
      <c r="C57" s="114"/>
      <c r="D57" s="103"/>
      <c r="F57" s="106"/>
      <c r="G57" s="104" t="s">
        <v>51</v>
      </c>
      <c r="H57" s="112" t="s">
        <v>185</v>
      </c>
      <c r="I57" s="53"/>
      <c r="J57" s="55" t="s">
        <v>55</v>
      </c>
      <c r="K57" s="54"/>
      <c r="L57" s="107"/>
      <c r="M57" s="110" t="s">
        <v>51</v>
      </c>
      <c r="N57" s="111" t="s">
        <v>206</v>
      </c>
      <c r="O57" s="114"/>
      <c r="P57" s="103"/>
      <c r="R57" s="106"/>
      <c r="S57" s="104" t="s">
        <v>51</v>
      </c>
      <c r="T57" s="112" t="s">
        <v>198</v>
      </c>
      <c r="U57" s="53"/>
      <c r="V57" s="55" t="s">
        <v>55</v>
      </c>
      <c r="W57" s="54"/>
      <c r="X57" s="143"/>
      <c r="Y57" s="145"/>
      <c r="Z57" s="145"/>
      <c r="AB57" s="145"/>
      <c r="AC57" s="145"/>
    </row>
    <row r="58" spans="1:29" s="49" customFormat="1" ht="12.75" customHeight="1">
      <c r="A58" s="116"/>
      <c r="B58" s="114"/>
      <c r="C58" s="104"/>
      <c r="D58" s="103"/>
      <c r="E58" s="104" t="s">
        <v>48</v>
      </c>
      <c r="F58" s="105" t="s">
        <v>186</v>
      </c>
      <c r="G58" s="106"/>
      <c r="H58" s="117"/>
      <c r="I58" s="56" t="s">
        <v>52</v>
      </c>
      <c r="J58" s="163" t="s">
        <v>415</v>
      </c>
      <c r="K58" s="54"/>
      <c r="L58" s="107"/>
      <c r="M58" s="116"/>
      <c r="N58" s="114"/>
      <c r="O58" s="104"/>
      <c r="P58" s="103"/>
      <c r="Q58" s="104" t="s">
        <v>48</v>
      </c>
      <c r="R58" s="105" t="s">
        <v>199</v>
      </c>
      <c r="S58" s="106"/>
      <c r="T58" s="117"/>
      <c r="U58" s="56" t="s">
        <v>52</v>
      </c>
      <c r="V58" s="163" t="s">
        <v>418</v>
      </c>
      <c r="W58" s="54"/>
      <c r="X58" s="143"/>
      <c r="Y58" s="145"/>
      <c r="Z58" s="145"/>
      <c r="AB58" s="145"/>
      <c r="AC58" s="145"/>
    </row>
    <row r="59" spans="1:29" s="49" customFormat="1" ht="12.75" customHeight="1">
      <c r="A59" s="100"/>
      <c r="B59" s="57" t="s">
        <v>56</v>
      </c>
      <c r="C59" s="102"/>
      <c r="D59" s="103"/>
      <c r="E59" s="108" t="s">
        <v>49</v>
      </c>
      <c r="F59" s="165" t="s">
        <v>187</v>
      </c>
      <c r="G59" s="106"/>
      <c r="H59" s="66"/>
      <c r="I59" s="56" t="s">
        <v>46</v>
      </c>
      <c r="J59" s="65" t="s">
        <v>415</v>
      </c>
      <c r="K59" s="54"/>
      <c r="L59" s="107"/>
      <c r="M59" s="100"/>
      <c r="N59" s="57" t="s">
        <v>56</v>
      </c>
      <c r="O59" s="102"/>
      <c r="P59" s="103"/>
      <c r="Q59" s="108" t="s">
        <v>49</v>
      </c>
      <c r="R59" s="105" t="s">
        <v>200</v>
      </c>
      <c r="S59" s="106"/>
      <c r="T59" s="66"/>
      <c r="U59" s="56" t="s">
        <v>46</v>
      </c>
      <c r="V59" s="65" t="s">
        <v>418</v>
      </c>
      <c r="W59" s="54"/>
      <c r="X59" s="143"/>
      <c r="Y59" s="145"/>
      <c r="Z59" s="145"/>
      <c r="AB59" s="145"/>
      <c r="AC59" s="145"/>
    </row>
    <row r="60" spans="1:29" s="49" customFormat="1" ht="12.75" customHeight="1">
      <c r="A60" s="100"/>
      <c r="B60" s="57" t="s">
        <v>417</v>
      </c>
      <c r="C60" s="102"/>
      <c r="D60" s="103"/>
      <c r="E60" s="108" t="s">
        <v>50</v>
      </c>
      <c r="F60" s="105" t="s">
        <v>143</v>
      </c>
      <c r="G60" s="109"/>
      <c r="H60" s="66"/>
      <c r="I60" s="56" t="s">
        <v>54</v>
      </c>
      <c r="J60" s="65" t="s">
        <v>416</v>
      </c>
      <c r="K60" s="54"/>
      <c r="L60" s="107"/>
      <c r="M60" s="100"/>
      <c r="N60" s="57" t="s">
        <v>420</v>
      </c>
      <c r="O60" s="102"/>
      <c r="P60" s="103"/>
      <c r="Q60" s="108" t="s">
        <v>50</v>
      </c>
      <c r="R60" s="105" t="s">
        <v>201</v>
      </c>
      <c r="S60" s="109"/>
      <c r="T60" s="66"/>
      <c r="U60" s="56" t="s">
        <v>54</v>
      </c>
      <c r="V60" s="65" t="s">
        <v>419</v>
      </c>
      <c r="W60" s="54"/>
      <c r="X60" s="143"/>
      <c r="Y60" s="145"/>
      <c r="Z60" s="145"/>
      <c r="AB60" s="145"/>
      <c r="AC60" s="145"/>
    </row>
    <row r="61" spans="1:29" s="49" customFormat="1" ht="12.75" customHeight="1">
      <c r="A61" s="118"/>
      <c r="B61" s="119"/>
      <c r="C61" s="119"/>
      <c r="D61" s="103"/>
      <c r="E61" s="104" t="s">
        <v>51</v>
      </c>
      <c r="F61" s="111" t="s">
        <v>188</v>
      </c>
      <c r="G61" s="119"/>
      <c r="H61" s="119"/>
      <c r="I61" s="59" t="s">
        <v>53</v>
      </c>
      <c r="J61" s="65" t="s">
        <v>416</v>
      </c>
      <c r="K61" s="60"/>
      <c r="L61" s="120"/>
      <c r="M61" s="118"/>
      <c r="N61" s="119"/>
      <c r="O61" s="119"/>
      <c r="P61" s="103"/>
      <c r="Q61" s="104" t="s">
        <v>51</v>
      </c>
      <c r="R61" s="166" t="s">
        <v>202</v>
      </c>
      <c r="S61" s="119"/>
      <c r="T61" s="119"/>
      <c r="U61" s="59" t="s">
        <v>53</v>
      </c>
      <c r="V61" s="65" t="s">
        <v>419</v>
      </c>
      <c r="W61" s="60"/>
      <c r="X61" s="143"/>
      <c r="Y61" s="145"/>
      <c r="Z61" s="145"/>
      <c r="AB61" s="145"/>
      <c r="AC61" s="145"/>
    </row>
    <row r="62" spans="1:29" ht="4.5" customHeight="1">
      <c r="A62" s="121"/>
      <c r="B62" s="122"/>
      <c r="C62" s="123"/>
      <c r="D62" s="124"/>
      <c r="E62" s="125"/>
      <c r="F62" s="126"/>
      <c r="G62" s="127"/>
      <c r="H62" s="127"/>
      <c r="I62" s="123"/>
      <c r="J62" s="122"/>
      <c r="K62" s="128"/>
      <c r="M62" s="121"/>
      <c r="N62" s="122"/>
      <c r="O62" s="123"/>
      <c r="P62" s="124"/>
      <c r="Q62" s="125"/>
      <c r="R62" s="126"/>
      <c r="S62" s="127"/>
      <c r="T62" s="127"/>
      <c r="U62" s="123"/>
      <c r="V62" s="122"/>
      <c r="W62" s="128"/>
      <c r="X62" s="143"/>
      <c r="Y62" s="145"/>
      <c r="Z62" s="145"/>
      <c r="AA62" s="49"/>
      <c r="AB62" s="145"/>
      <c r="AC62" s="145"/>
    </row>
    <row r="63" spans="1:29" ht="12.75" customHeight="1">
      <c r="A63" s="16"/>
      <c r="B63" s="16" t="s">
        <v>10</v>
      </c>
      <c r="C63" s="17"/>
      <c r="D63" s="18" t="s">
        <v>11</v>
      </c>
      <c r="E63" s="18" t="s">
        <v>12</v>
      </c>
      <c r="F63" s="18" t="s">
        <v>13</v>
      </c>
      <c r="G63" s="19" t="s">
        <v>14</v>
      </c>
      <c r="H63" s="20"/>
      <c r="I63" s="17" t="s">
        <v>15</v>
      </c>
      <c r="J63" s="18" t="s">
        <v>10</v>
      </c>
      <c r="K63" s="16" t="s">
        <v>16</v>
      </c>
      <c r="L63" s="9">
        <v>150</v>
      </c>
      <c r="M63" s="16"/>
      <c r="N63" s="16" t="s">
        <v>10</v>
      </c>
      <c r="O63" s="17"/>
      <c r="P63" s="18" t="s">
        <v>11</v>
      </c>
      <c r="Q63" s="18" t="s">
        <v>12</v>
      </c>
      <c r="R63" s="18" t="s">
        <v>13</v>
      </c>
      <c r="S63" s="19" t="s">
        <v>14</v>
      </c>
      <c r="T63" s="20"/>
      <c r="U63" s="17" t="s">
        <v>15</v>
      </c>
      <c r="V63" s="18" t="s">
        <v>10</v>
      </c>
      <c r="W63" s="16" t="s">
        <v>16</v>
      </c>
      <c r="X63" s="156" t="s">
        <v>62</v>
      </c>
      <c r="Y63" s="157"/>
      <c r="Z63" s="158"/>
      <c r="AA63" s="162" t="s">
        <v>63</v>
      </c>
      <c r="AB63" s="160"/>
      <c r="AC63" s="161"/>
    </row>
    <row r="64" spans="1:29" ht="12.75">
      <c r="A64" s="21" t="s">
        <v>16</v>
      </c>
      <c r="B64" s="129" t="s">
        <v>17</v>
      </c>
      <c r="C64" s="130" t="s">
        <v>18</v>
      </c>
      <c r="D64" s="131" t="s">
        <v>19</v>
      </c>
      <c r="E64" s="131" t="s">
        <v>20</v>
      </c>
      <c r="F64" s="131"/>
      <c r="G64" s="23" t="s">
        <v>18</v>
      </c>
      <c r="H64" s="23" t="s">
        <v>15</v>
      </c>
      <c r="I64" s="22"/>
      <c r="J64" s="21" t="s">
        <v>17</v>
      </c>
      <c r="K64" s="21"/>
      <c r="L64" s="9">
        <v>150</v>
      </c>
      <c r="M64" s="21" t="s">
        <v>16</v>
      </c>
      <c r="N64" s="129" t="s">
        <v>17</v>
      </c>
      <c r="O64" s="130" t="s">
        <v>18</v>
      </c>
      <c r="P64" s="131" t="s">
        <v>19</v>
      </c>
      <c r="Q64" s="131" t="s">
        <v>20</v>
      </c>
      <c r="R64" s="131"/>
      <c r="S64" s="23" t="s">
        <v>18</v>
      </c>
      <c r="T64" s="23" t="s">
        <v>15</v>
      </c>
      <c r="U64" s="22"/>
      <c r="V64" s="21" t="s">
        <v>17</v>
      </c>
      <c r="W64" s="21"/>
      <c r="X64" s="88" t="s">
        <v>61</v>
      </c>
      <c r="Y64" s="159" t="s">
        <v>66</v>
      </c>
      <c r="Z64" s="158"/>
      <c r="AA64" s="88" t="s">
        <v>61</v>
      </c>
      <c r="AB64" s="160" t="s">
        <v>66</v>
      </c>
      <c r="AC64" s="161"/>
    </row>
    <row r="65" spans="1:29" ht="16.5" customHeight="1">
      <c r="A65" s="146">
        <v>3.75</v>
      </c>
      <c r="B65" s="147">
        <v>6</v>
      </c>
      <c r="C65" s="148">
        <v>3</v>
      </c>
      <c r="D65" s="149" t="s">
        <v>91</v>
      </c>
      <c r="E65" s="150" t="s">
        <v>54</v>
      </c>
      <c r="F65" s="151">
        <v>8</v>
      </c>
      <c r="G65" s="152">
        <v>100</v>
      </c>
      <c r="H65" s="152"/>
      <c r="I65" s="153">
        <v>4</v>
      </c>
      <c r="J65" s="154">
        <v>0</v>
      </c>
      <c r="K65" s="24">
        <v>-3.75</v>
      </c>
      <c r="L65" s="9"/>
      <c r="M65" s="146">
        <v>6</v>
      </c>
      <c r="N65" s="147">
        <v>4</v>
      </c>
      <c r="O65" s="148">
        <v>3</v>
      </c>
      <c r="P65" s="149" t="s">
        <v>90</v>
      </c>
      <c r="Q65" s="150" t="s">
        <v>53</v>
      </c>
      <c r="R65" s="151">
        <v>12</v>
      </c>
      <c r="S65" s="152"/>
      <c r="T65" s="152">
        <v>690</v>
      </c>
      <c r="U65" s="153">
        <v>4</v>
      </c>
      <c r="V65" s="154">
        <v>2</v>
      </c>
      <c r="W65" s="24">
        <v>-6</v>
      </c>
      <c r="X65" s="82" t="str">
        <f>C65&amp;"+"&amp;I65</f>
        <v>3+4</v>
      </c>
      <c r="Y65" s="83">
        <f>MATCH(A65,{-40000,-0.9999999999,1,40000},1)-1</f>
        <v>2</v>
      </c>
      <c r="Z65" s="79">
        <f>MATCH(K65,{-40000,-0.9999999999,1,40000},1)-1</f>
        <v>0</v>
      </c>
      <c r="AA65" s="82" t="str">
        <f>O65&amp;"+"&amp;U65</f>
        <v>3+4</v>
      </c>
      <c r="AB65" s="83">
        <f>MATCH(M65,{-40000,-0.9999999999,1,40000},1)-1</f>
        <v>2</v>
      </c>
      <c r="AC65" s="79">
        <f>MATCH(W65,{-40000,-0.9999999999,1,40000},1)-1</f>
        <v>0</v>
      </c>
    </row>
    <row r="66" spans="1:29" ht="16.5" customHeight="1">
      <c r="A66" s="146">
        <v>-2.625</v>
      </c>
      <c r="B66" s="147">
        <v>1</v>
      </c>
      <c r="C66" s="148">
        <v>6</v>
      </c>
      <c r="D66" s="149" t="s">
        <v>98</v>
      </c>
      <c r="E66" s="150" t="s">
        <v>54</v>
      </c>
      <c r="F66" s="151">
        <v>9</v>
      </c>
      <c r="G66" s="152"/>
      <c r="H66" s="152">
        <v>140</v>
      </c>
      <c r="I66" s="153">
        <v>1</v>
      </c>
      <c r="J66" s="154">
        <v>5</v>
      </c>
      <c r="K66" s="24">
        <v>2.625</v>
      </c>
      <c r="L66" s="9"/>
      <c r="M66" s="146">
        <v>-7.25</v>
      </c>
      <c r="N66" s="147">
        <v>0</v>
      </c>
      <c r="O66" s="148">
        <v>6</v>
      </c>
      <c r="P66" s="155" t="s">
        <v>93</v>
      </c>
      <c r="Q66" s="150" t="s">
        <v>54</v>
      </c>
      <c r="R66" s="151">
        <v>12</v>
      </c>
      <c r="S66" s="152"/>
      <c r="T66" s="152">
        <v>1440</v>
      </c>
      <c r="U66" s="153">
        <v>1</v>
      </c>
      <c r="V66" s="154">
        <v>6</v>
      </c>
      <c r="W66" s="24">
        <v>7.25</v>
      </c>
      <c r="X66" s="84" t="str">
        <f>C66&amp;"+"&amp;I66</f>
        <v>6+1</v>
      </c>
      <c r="Y66" s="85">
        <f>MATCH(A66,{-40000,-0.9999999999,1,40000},1)-1</f>
        <v>0</v>
      </c>
      <c r="Z66" s="80">
        <f>MATCH(K66,{-40000,-0.9999999999,1,40000},1)-1</f>
        <v>2</v>
      </c>
      <c r="AA66" s="84" t="str">
        <f>O66&amp;"+"&amp;U66</f>
        <v>6+1</v>
      </c>
      <c r="AB66" s="85">
        <f>MATCH(M66,{-40000,-0.9999999999,1,40000},1)-1</f>
        <v>0</v>
      </c>
      <c r="AC66" s="80">
        <f>MATCH(W66,{-40000,-0.9999999999,1,40000},1)-1</f>
        <v>2</v>
      </c>
    </row>
    <row r="67" spans="1:29" ht="16.5" customHeight="1">
      <c r="A67" s="146">
        <v>2.25</v>
      </c>
      <c r="B67" s="147">
        <v>4</v>
      </c>
      <c r="C67" s="148">
        <v>2</v>
      </c>
      <c r="D67" s="149" t="s">
        <v>91</v>
      </c>
      <c r="E67" s="150" t="s">
        <v>54</v>
      </c>
      <c r="F67" s="151">
        <v>9</v>
      </c>
      <c r="G67" s="152">
        <v>50</v>
      </c>
      <c r="H67" s="152"/>
      <c r="I67" s="153">
        <v>8</v>
      </c>
      <c r="J67" s="154">
        <v>2</v>
      </c>
      <c r="K67" s="24">
        <v>-2.25</v>
      </c>
      <c r="L67" s="9"/>
      <c r="M67" s="146">
        <v>6.5</v>
      </c>
      <c r="N67" s="147">
        <v>6</v>
      </c>
      <c r="O67" s="148">
        <v>2</v>
      </c>
      <c r="P67" s="149" t="s">
        <v>90</v>
      </c>
      <c r="Q67" s="150" t="s">
        <v>54</v>
      </c>
      <c r="R67" s="151">
        <v>11</v>
      </c>
      <c r="S67" s="152"/>
      <c r="T67" s="152">
        <v>660</v>
      </c>
      <c r="U67" s="153">
        <v>8</v>
      </c>
      <c r="V67" s="154">
        <v>0</v>
      </c>
      <c r="W67" s="24">
        <v>-6.5</v>
      </c>
      <c r="X67" s="84" t="str">
        <f>C67&amp;"+"&amp;I67</f>
        <v>2+8</v>
      </c>
      <c r="Y67" s="85">
        <f>MATCH(A67,{-40000,-0.9999999999,1,40000},1)-1</f>
        <v>2</v>
      </c>
      <c r="Z67" s="80">
        <f>MATCH(K67,{-40000,-0.9999999999,1,40000},1)-1</f>
        <v>0</v>
      </c>
      <c r="AA67" s="84" t="str">
        <f>O67&amp;"+"&amp;U67</f>
        <v>2+8</v>
      </c>
      <c r="AB67" s="85">
        <f>MATCH(M67,{-40000,-0.9999999999,1,40000},1)-1</f>
        <v>2</v>
      </c>
      <c r="AC67" s="80">
        <f>MATCH(W67,{-40000,-0.9999999999,1,40000},1)-1</f>
        <v>0</v>
      </c>
    </row>
    <row r="68" spans="1:29" ht="16.5" customHeight="1">
      <c r="A68" s="146">
        <v>-2.625</v>
      </c>
      <c r="B68" s="147">
        <v>1</v>
      </c>
      <c r="C68" s="148">
        <v>7</v>
      </c>
      <c r="D68" s="149" t="s">
        <v>99</v>
      </c>
      <c r="E68" s="150" t="s">
        <v>54</v>
      </c>
      <c r="F68" s="151">
        <v>9</v>
      </c>
      <c r="G68" s="152"/>
      <c r="H68" s="152">
        <v>140</v>
      </c>
      <c r="I68" s="153">
        <v>5</v>
      </c>
      <c r="J68" s="154">
        <v>5</v>
      </c>
      <c r="K68" s="24">
        <v>2.625</v>
      </c>
      <c r="L68" s="9"/>
      <c r="M68" s="146">
        <v>-5.75</v>
      </c>
      <c r="N68" s="147">
        <v>2</v>
      </c>
      <c r="O68" s="148">
        <v>7</v>
      </c>
      <c r="P68" s="149" t="s">
        <v>100</v>
      </c>
      <c r="Q68" s="150" t="s">
        <v>53</v>
      </c>
      <c r="R68" s="151">
        <v>12</v>
      </c>
      <c r="S68" s="152"/>
      <c r="T68" s="152">
        <v>1370</v>
      </c>
      <c r="U68" s="153">
        <v>5</v>
      </c>
      <c r="V68" s="154">
        <v>4</v>
      </c>
      <c r="W68" s="24">
        <v>5.75</v>
      </c>
      <c r="X68" s="86" t="str">
        <f>C68&amp;"+"&amp;I68</f>
        <v>7+5</v>
      </c>
      <c r="Y68" s="87">
        <f>MATCH(A68,{-40000,-0.9999999999,1,40000},1)-1</f>
        <v>0</v>
      </c>
      <c r="Z68" s="81">
        <f>MATCH(K68,{-40000,-0.9999999999,1,40000},1)-1</f>
        <v>2</v>
      </c>
      <c r="AA68" s="86" t="str">
        <f>O68&amp;"+"&amp;U68</f>
        <v>7+5</v>
      </c>
      <c r="AB68" s="87">
        <f>MATCH(M68,{-40000,-0.9999999999,1,40000},1)-1</f>
        <v>0</v>
      </c>
      <c r="AC68" s="81">
        <f>MATCH(W68,{-40000,-0.9999999999,1,40000},1)-1</f>
        <v>2</v>
      </c>
    </row>
    <row r="69" spans="1:29" s="49" customFormat="1" ht="30" customHeight="1">
      <c r="A69" s="10"/>
      <c r="B69" s="10"/>
      <c r="C69" s="25"/>
      <c r="D69" s="10"/>
      <c r="E69" s="10"/>
      <c r="F69" s="10"/>
      <c r="G69" s="10"/>
      <c r="H69" s="10"/>
      <c r="I69" s="25"/>
      <c r="J69" s="10"/>
      <c r="K69" s="10"/>
      <c r="L69" s="15"/>
      <c r="M69" s="10"/>
      <c r="N69" s="10"/>
      <c r="O69" s="25"/>
      <c r="P69" s="10"/>
      <c r="Q69" s="10"/>
      <c r="R69" s="10"/>
      <c r="S69" s="10"/>
      <c r="T69" s="10"/>
      <c r="U69" s="25"/>
      <c r="V69" s="10"/>
      <c r="W69" s="10"/>
      <c r="X69" s="143"/>
      <c r="Y69" s="145"/>
      <c r="Z69" s="145"/>
      <c r="AB69" s="145"/>
      <c r="AC69" s="145"/>
    </row>
    <row r="70" spans="1:29" s="49" customFormat="1" ht="15">
      <c r="A70" s="2"/>
      <c r="B70" s="3" t="s">
        <v>2</v>
      </c>
      <c r="C70" s="4"/>
      <c r="D70" s="3"/>
      <c r="E70" s="5" t="s">
        <v>28</v>
      </c>
      <c r="F70" s="1"/>
      <c r="G70" s="6" t="s">
        <v>4</v>
      </c>
      <c r="H70" s="6"/>
      <c r="I70" s="7" t="s">
        <v>22</v>
      </c>
      <c r="J70" s="7"/>
      <c r="K70" s="8"/>
      <c r="L70" s="9">
        <v>150</v>
      </c>
      <c r="M70" s="2"/>
      <c r="N70" s="3" t="s">
        <v>2</v>
      </c>
      <c r="O70" s="4"/>
      <c r="P70" s="3"/>
      <c r="Q70" s="5" t="s">
        <v>29</v>
      </c>
      <c r="R70" s="1"/>
      <c r="S70" s="6" t="s">
        <v>4</v>
      </c>
      <c r="T70" s="6"/>
      <c r="U70" s="7" t="s">
        <v>1</v>
      </c>
      <c r="V70" s="7"/>
      <c r="W70" s="8"/>
      <c r="X70" s="143"/>
      <c r="Y70" s="145"/>
      <c r="Z70" s="145"/>
      <c r="AB70" s="145"/>
      <c r="AC70" s="145"/>
    </row>
    <row r="71" spans="1:29" s="49" customFormat="1" ht="12.75">
      <c r="A71" s="11"/>
      <c r="B71" s="11"/>
      <c r="C71" s="12"/>
      <c r="D71" s="13"/>
      <c r="E71" s="13"/>
      <c r="F71" s="13"/>
      <c r="G71" s="14" t="s">
        <v>7</v>
      </c>
      <c r="H71" s="14"/>
      <c r="I71" s="7" t="s">
        <v>25</v>
      </c>
      <c r="J71" s="7"/>
      <c r="K71" s="8"/>
      <c r="L71" s="9">
        <v>150</v>
      </c>
      <c r="M71" s="11"/>
      <c r="N71" s="11"/>
      <c r="O71" s="12"/>
      <c r="P71" s="13"/>
      <c r="Q71" s="13"/>
      <c r="R71" s="13"/>
      <c r="S71" s="14" t="s">
        <v>7</v>
      </c>
      <c r="T71" s="14"/>
      <c r="U71" s="7" t="s">
        <v>8</v>
      </c>
      <c r="V71" s="7"/>
      <c r="W71" s="8"/>
      <c r="X71" s="143"/>
      <c r="Y71" s="145"/>
      <c r="Z71" s="145"/>
      <c r="AB71" s="145"/>
      <c r="AC71" s="145"/>
    </row>
    <row r="72" spans="1:29" s="49" customFormat="1" ht="4.5" customHeight="1">
      <c r="A72" s="92"/>
      <c r="B72" s="93"/>
      <c r="C72" s="94"/>
      <c r="D72" s="95"/>
      <c r="E72" s="96"/>
      <c r="F72" s="97"/>
      <c r="G72" s="98"/>
      <c r="H72" s="98"/>
      <c r="I72" s="94"/>
      <c r="J72" s="93"/>
      <c r="K72" s="99"/>
      <c r="L72" s="9"/>
      <c r="M72" s="92"/>
      <c r="N72" s="93"/>
      <c r="O72" s="94"/>
      <c r="P72" s="95"/>
      <c r="Q72" s="96"/>
      <c r="R72" s="97"/>
      <c r="S72" s="98"/>
      <c r="T72" s="98"/>
      <c r="U72" s="94"/>
      <c r="V72" s="93"/>
      <c r="W72" s="99"/>
      <c r="X72" s="143"/>
      <c r="Y72" s="145"/>
      <c r="Z72" s="145"/>
      <c r="AB72" s="145"/>
      <c r="AC72" s="145"/>
    </row>
    <row r="73" spans="1:29" s="49" customFormat="1" ht="12.75" customHeight="1">
      <c r="A73" s="100"/>
      <c r="B73" s="101"/>
      <c r="C73" s="102"/>
      <c r="D73" s="103"/>
      <c r="E73" s="104" t="s">
        <v>48</v>
      </c>
      <c r="F73" s="105" t="s">
        <v>152</v>
      </c>
      <c r="G73" s="106"/>
      <c r="H73" s="66"/>
      <c r="I73" s="66"/>
      <c r="J73" s="67"/>
      <c r="K73" s="68"/>
      <c r="L73" s="107"/>
      <c r="M73" s="100"/>
      <c r="N73" s="101"/>
      <c r="O73" s="102"/>
      <c r="P73" s="103"/>
      <c r="Q73" s="104" t="s">
        <v>48</v>
      </c>
      <c r="R73" s="105" t="s">
        <v>219</v>
      </c>
      <c r="S73" s="106"/>
      <c r="T73" s="66"/>
      <c r="U73" s="66"/>
      <c r="V73" s="67"/>
      <c r="W73" s="68"/>
      <c r="X73" s="143"/>
      <c r="Y73" s="145"/>
      <c r="Z73" s="145"/>
      <c r="AB73" s="145"/>
      <c r="AC73" s="145"/>
    </row>
    <row r="74" spans="1:29" s="49" customFormat="1" ht="12.75" customHeight="1">
      <c r="A74" s="100"/>
      <c r="B74" s="101"/>
      <c r="C74" s="102"/>
      <c r="D74" s="103"/>
      <c r="E74" s="108" t="s">
        <v>49</v>
      </c>
      <c r="F74" s="105" t="s">
        <v>207</v>
      </c>
      <c r="G74" s="109"/>
      <c r="H74" s="66"/>
      <c r="I74" s="69"/>
      <c r="J74" s="70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10.1</v>
      </c>
      <c r="K74" s="71"/>
      <c r="L74" s="107"/>
      <c r="M74" s="100"/>
      <c r="N74" s="101"/>
      <c r="O74" s="102"/>
      <c r="P74" s="103"/>
      <c r="Q74" s="108" t="s">
        <v>49</v>
      </c>
      <c r="R74" s="105" t="s">
        <v>220</v>
      </c>
      <c r="S74" s="109"/>
      <c r="T74" s="66"/>
      <c r="U74" s="69"/>
      <c r="V74" s="70">
        <f>IF(R73&amp;R74&amp;R75&amp;R76="","",(LEN(R73&amp;R74&amp;R75&amp;R76)-LEN(SUBSTITUTE(R73&amp;R74&amp;R75&amp;R76,"Т","")))*4+(LEN(R73&amp;R74&amp;R75&amp;R76)-LEN(SUBSTITUTE(R73&amp;R74&amp;R75&amp;R76,"К","")))*3+(LEN(R73&amp;R74&amp;R75&amp;R76)-LEN(SUBSTITUTE(R73&amp;R74&amp;R75&amp;R76,"Д","")))*2+(LEN(R73&amp;R74&amp;R75&amp;R76)-LEN(SUBSTITUTE(R73&amp;R74&amp;R75&amp;R76,"В","")))+0.1)</f>
        <v>8.1</v>
      </c>
      <c r="W74" s="71"/>
      <c r="X74" s="143"/>
      <c r="Y74" s="145"/>
      <c r="Z74" s="145"/>
      <c r="AB74" s="145"/>
      <c r="AC74" s="145"/>
    </row>
    <row r="75" spans="1:29" s="49" customFormat="1" ht="12.75" customHeight="1">
      <c r="A75" s="100"/>
      <c r="B75" s="101"/>
      <c r="C75" s="102"/>
      <c r="D75" s="103"/>
      <c r="E75" s="108" t="s">
        <v>50</v>
      </c>
      <c r="F75" s="105" t="s">
        <v>208</v>
      </c>
      <c r="G75" s="106"/>
      <c r="H75" s="66"/>
      <c r="I75" s="72">
        <f>IF(J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9.1</v>
      </c>
      <c r="J75" s="70" t="str">
        <f>IF(J74="","","+")</f>
        <v>+</v>
      </c>
      <c r="K75" s="73">
        <f>IF(J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14.1</v>
      </c>
      <c r="L75" s="107"/>
      <c r="M75" s="100"/>
      <c r="N75" s="101"/>
      <c r="O75" s="102"/>
      <c r="P75" s="103"/>
      <c r="Q75" s="108" t="s">
        <v>50</v>
      </c>
      <c r="R75" s="105" t="s">
        <v>221</v>
      </c>
      <c r="S75" s="106"/>
      <c r="T75" s="66"/>
      <c r="U75" s="72">
        <f>IF(V74="","",(LEN(N77&amp;N78&amp;N79&amp;N80)-LEN(SUBSTITUTE(N77&amp;N78&amp;N79&amp;N80,"Т","")))*4+(LEN(N77&amp;N78&amp;N79&amp;N80)-LEN(SUBSTITUTE(N77&amp;N78&amp;N79&amp;N80,"К","")))*3+(LEN(N77&amp;N78&amp;N79&amp;N80)-LEN(SUBSTITUTE(N77&amp;N78&amp;N79&amp;N80,"Д","")))*2+(LEN(N77&amp;N78&amp;N79&amp;N80)-LEN(SUBSTITUTE(N77&amp;N78&amp;N79&amp;N80,"В","")))+0.1)</f>
        <v>9.1</v>
      </c>
      <c r="V75" s="70" t="str">
        <f>IF(V74="","","+")</f>
        <v>+</v>
      </c>
      <c r="W75" s="73">
        <f>IF(V74="","",(LEN(T77&amp;T78&amp;T79&amp;T80)-LEN(SUBSTITUTE(T77&amp;T78&amp;T79&amp;T80,"Т","")))*4+(LEN(T77&amp;T78&amp;T79&amp;T80)-LEN(SUBSTITUTE(T77&amp;T78&amp;T79&amp;T80,"К","")))*3+(LEN(T77&amp;T78&amp;T79&amp;T80)-LEN(SUBSTITUTE(T77&amp;T78&amp;T79&amp;T80,"Д","")))*2+(LEN(T77&amp;T78&amp;T79&amp;T80)-LEN(SUBSTITUTE(T77&amp;T78&amp;T79&amp;T80,"В","")))+0.1)</f>
        <v>5.1</v>
      </c>
      <c r="X75" s="143"/>
      <c r="Y75" s="145"/>
      <c r="Z75" s="145"/>
      <c r="AB75" s="145"/>
      <c r="AC75" s="145"/>
    </row>
    <row r="76" spans="1:29" s="49" customFormat="1" ht="12.75" customHeight="1">
      <c r="A76" s="100"/>
      <c r="B76" s="101"/>
      <c r="C76" s="102"/>
      <c r="D76" s="103"/>
      <c r="E76" s="104" t="s">
        <v>51</v>
      </c>
      <c r="F76" s="105" t="s">
        <v>209</v>
      </c>
      <c r="G76" s="106"/>
      <c r="H76" s="66"/>
      <c r="I76" s="69"/>
      <c r="J76" s="70">
        <f>IF(J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7.1</v>
      </c>
      <c r="K76" s="71"/>
      <c r="L76" s="107"/>
      <c r="M76" s="100"/>
      <c r="N76" s="101"/>
      <c r="O76" s="102"/>
      <c r="P76" s="103"/>
      <c r="Q76" s="104" t="s">
        <v>51</v>
      </c>
      <c r="R76" s="105" t="s">
        <v>222</v>
      </c>
      <c r="S76" s="106"/>
      <c r="T76" s="66"/>
      <c r="U76" s="69"/>
      <c r="V76" s="70">
        <f>IF(V74="","",(LEN(R81&amp;R82&amp;R83&amp;R84)-LEN(SUBSTITUTE(R81&amp;R82&amp;R83&amp;R84,"Т","")))*4+(LEN(R81&amp;R82&amp;R83&amp;R84)-LEN(SUBSTITUTE(R81&amp;R82&amp;R83&amp;R84,"К","")))*3+(LEN(R81&amp;R82&amp;R83&amp;R84)-LEN(SUBSTITUTE(R81&amp;R82&amp;R83&amp;R84,"Д","")))*2+(LEN(R81&amp;R82&amp;R83&amp;R84)-LEN(SUBSTITUTE(R81&amp;R82&amp;R83&amp;R84,"В","")))+0.1)</f>
        <v>18.1</v>
      </c>
      <c r="W76" s="71"/>
      <c r="X76" s="143"/>
      <c r="Y76" s="145"/>
      <c r="Z76" s="145"/>
      <c r="AB76" s="145"/>
      <c r="AC76" s="145"/>
    </row>
    <row r="77" spans="1:29" s="49" customFormat="1" ht="12.75" customHeight="1">
      <c r="A77" s="110" t="s">
        <v>48</v>
      </c>
      <c r="B77" s="111" t="s">
        <v>216</v>
      </c>
      <c r="C77" s="102"/>
      <c r="D77" s="103"/>
      <c r="F77" s="106"/>
      <c r="G77" s="104" t="s">
        <v>48</v>
      </c>
      <c r="H77" s="112" t="s">
        <v>210</v>
      </c>
      <c r="I77" s="106"/>
      <c r="J77" s="109"/>
      <c r="K77" s="68"/>
      <c r="L77" s="107"/>
      <c r="M77" s="110" t="s">
        <v>48</v>
      </c>
      <c r="N77" s="111" t="s">
        <v>231</v>
      </c>
      <c r="O77" s="102"/>
      <c r="P77" s="103"/>
      <c r="R77" s="106"/>
      <c r="S77" s="104" t="s">
        <v>48</v>
      </c>
      <c r="T77" s="112" t="s">
        <v>223</v>
      </c>
      <c r="U77" s="106"/>
      <c r="V77" s="109"/>
      <c r="W77" s="68"/>
      <c r="X77" s="143"/>
      <c r="Y77" s="145"/>
      <c r="Z77" s="145"/>
      <c r="AB77" s="145"/>
      <c r="AC77" s="145"/>
    </row>
    <row r="78" spans="1:29" s="49" customFormat="1" ht="12.75" customHeight="1">
      <c r="A78" s="113" t="s">
        <v>49</v>
      </c>
      <c r="B78" s="166" t="s">
        <v>31</v>
      </c>
      <c r="C78" s="114"/>
      <c r="D78" s="103"/>
      <c r="F78" s="115"/>
      <c r="G78" s="108" t="s">
        <v>49</v>
      </c>
      <c r="H78" s="112" t="s">
        <v>211</v>
      </c>
      <c r="I78" s="106"/>
      <c r="J78" s="109"/>
      <c r="K78" s="68"/>
      <c r="L78" s="107"/>
      <c r="M78" s="113" t="s">
        <v>49</v>
      </c>
      <c r="N78" s="111" t="s">
        <v>232</v>
      </c>
      <c r="O78" s="114"/>
      <c r="P78" s="103"/>
      <c r="R78" s="115"/>
      <c r="S78" s="108" t="s">
        <v>49</v>
      </c>
      <c r="T78" s="164" t="s">
        <v>224</v>
      </c>
      <c r="U78" s="106"/>
      <c r="V78" s="109"/>
      <c r="W78" s="68"/>
      <c r="X78" s="143"/>
      <c r="Y78" s="145"/>
      <c r="Z78" s="145"/>
      <c r="AB78" s="145"/>
      <c r="AC78" s="145"/>
    </row>
    <row r="79" spans="1:29" s="49" customFormat="1" ht="12.75" customHeight="1">
      <c r="A79" s="113" t="s">
        <v>50</v>
      </c>
      <c r="B79" s="111" t="s">
        <v>217</v>
      </c>
      <c r="C79" s="102"/>
      <c r="D79" s="103"/>
      <c r="F79" s="115"/>
      <c r="G79" s="108" t="s">
        <v>50</v>
      </c>
      <c r="H79" s="112" t="s">
        <v>212</v>
      </c>
      <c r="I79" s="106"/>
      <c r="J79" s="106"/>
      <c r="K79" s="68"/>
      <c r="L79" s="107"/>
      <c r="M79" s="113" t="s">
        <v>50</v>
      </c>
      <c r="N79" s="111" t="s">
        <v>233</v>
      </c>
      <c r="O79" s="102"/>
      <c r="P79" s="103"/>
      <c r="R79" s="115"/>
      <c r="S79" s="108" t="s">
        <v>50</v>
      </c>
      <c r="T79" s="112" t="s">
        <v>225</v>
      </c>
      <c r="U79" s="106"/>
      <c r="V79" s="106"/>
      <c r="W79" s="68"/>
      <c r="X79" s="143"/>
      <c r="Y79" s="145"/>
      <c r="Z79" s="145"/>
      <c r="AB79" s="145"/>
      <c r="AC79" s="145"/>
    </row>
    <row r="80" spans="1:29" s="49" customFormat="1" ht="12.75" customHeight="1">
      <c r="A80" s="110" t="s">
        <v>51</v>
      </c>
      <c r="B80" s="111" t="s">
        <v>218</v>
      </c>
      <c r="C80" s="114"/>
      <c r="D80" s="103"/>
      <c r="F80" s="106"/>
      <c r="G80" s="104" t="s">
        <v>51</v>
      </c>
      <c r="H80" s="112" t="s">
        <v>189</v>
      </c>
      <c r="I80" s="53"/>
      <c r="J80" s="55" t="s">
        <v>55</v>
      </c>
      <c r="K80" s="54"/>
      <c r="L80" s="107"/>
      <c r="M80" s="110" t="s">
        <v>51</v>
      </c>
      <c r="N80" s="111" t="s">
        <v>234</v>
      </c>
      <c r="O80" s="114"/>
      <c r="P80" s="103"/>
      <c r="R80" s="106"/>
      <c r="S80" s="104" t="s">
        <v>51</v>
      </c>
      <c r="T80" s="112" t="s">
        <v>226</v>
      </c>
      <c r="U80" s="53"/>
      <c r="V80" s="55" t="s">
        <v>55</v>
      </c>
      <c r="W80" s="54"/>
      <c r="X80" s="143"/>
      <c r="Y80" s="145"/>
      <c r="Z80" s="145"/>
      <c r="AB80" s="145"/>
      <c r="AC80" s="145"/>
    </row>
    <row r="81" spans="1:29" s="49" customFormat="1" ht="12.75" customHeight="1">
      <c r="A81" s="116"/>
      <c r="B81" s="114"/>
      <c r="C81" s="104"/>
      <c r="D81" s="103"/>
      <c r="E81" s="104" t="s">
        <v>48</v>
      </c>
      <c r="F81" s="105" t="s">
        <v>8</v>
      </c>
      <c r="G81" s="106"/>
      <c r="H81" s="117"/>
      <c r="I81" s="56" t="s">
        <v>52</v>
      </c>
      <c r="J81" s="163" t="s">
        <v>421</v>
      </c>
      <c r="K81" s="54"/>
      <c r="L81" s="107"/>
      <c r="M81" s="116"/>
      <c r="N81" s="114"/>
      <c r="O81" s="104"/>
      <c r="P81" s="103"/>
      <c r="Q81" s="104" t="s">
        <v>48</v>
      </c>
      <c r="R81" s="105" t="s">
        <v>227</v>
      </c>
      <c r="S81" s="106"/>
      <c r="T81" s="117"/>
      <c r="U81" s="56" t="s">
        <v>52</v>
      </c>
      <c r="V81" s="163" t="s">
        <v>424</v>
      </c>
      <c r="W81" s="54"/>
      <c r="X81" s="143"/>
      <c r="Y81" s="145"/>
      <c r="Z81" s="145"/>
      <c r="AB81" s="145"/>
      <c r="AC81" s="145"/>
    </row>
    <row r="82" spans="1:29" s="49" customFormat="1" ht="12.75" customHeight="1">
      <c r="A82" s="100"/>
      <c r="B82" s="57" t="s">
        <v>56</v>
      </c>
      <c r="C82" s="102"/>
      <c r="D82" s="103"/>
      <c r="E82" s="108" t="s">
        <v>49</v>
      </c>
      <c r="F82" s="105" t="s">
        <v>213</v>
      </c>
      <c r="G82" s="106"/>
      <c r="H82" s="66"/>
      <c r="I82" s="56" t="s">
        <v>46</v>
      </c>
      <c r="J82" s="65" t="s">
        <v>421</v>
      </c>
      <c r="K82" s="54"/>
      <c r="L82" s="107"/>
      <c r="M82" s="100"/>
      <c r="N82" s="57" t="s">
        <v>56</v>
      </c>
      <c r="O82" s="102"/>
      <c r="P82" s="103"/>
      <c r="Q82" s="108" t="s">
        <v>49</v>
      </c>
      <c r="R82" s="105" t="s">
        <v>228</v>
      </c>
      <c r="S82" s="106"/>
      <c r="T82" s="66"/>
      <c r="U82" s="56" t="s">
        <v>46</v>
      </c>
      <c r="V82" s="65" t="s">
        <v>424</v>
      </c>
      <c r="W82" s="54"/>
      <c r="X82" s="143"/>
      <c r="Y82" s="145"/>
      <c r="Z82" s="145"/>
      <c r="AB82" s="145"/>
      <c r="AC82" s="145"/>
    </row>
    <row r="83" spans="1:29" s="49" customFormat="1" ht="12.75" customHeight="1">
      <c r="A83" s="100"/>
      <c r="B83" s="57" t="s">
        <v>423</v>
      </c>
      <c r="C83" s="102"/>
      <c r="D83" s="103"/>
      <c r="E83" s="108" t="s">
        <v>50</v>
      </c>
      <c r="F83" s="105" t="s">
        <v>214</v>
      </c>
      <c r="G83" s="109"/>
      <c r="H83" s="66"/>
      <c r="I83" s="56" t="s">
        <v>54</v>
      </c>
      <c r="J83" s="65" t="s">
        <v>422</v>
      </c>
      <c r="K83" s="54"/>
      <c r="L83" s="107"/>
      <c r="M83" s="100"/>
      <c r="N83" s="57" t="s">
        <v>426</v>
      </c>
      <c r="O83" s="102"/>
      <c r="P83" s="103"/>
      <c r="Q83" s="108" t="s">
        <v>50</v>
      </c>
      <c r="R83" s="105" t="s">
        <v>229</v>
      </c>
      <c r="S83" s="109"/>
      <c r="T83" s="66"/>
      <c r="U83" s="56" t="s">
        <v>54</v>
      </c>
      <c r="V83" s="65" t="s">
        <v>425</v>
      </c>
      <c r="W83" s="54"/>
      <c r="X83" s="143"/>
      <c r="Y83" s="145"/>
      <c r="Z83" s="145"/>
      <c r="AB83" s="145"/>
      <c r="AC83" s="145"/>
    </row>
    <row r="84" spans="1:29" s="49" customFormat="1" ht="12.75" customHeight="1">
      <c r="A84" s="118"/>
      <c r="B84" s="119"/>
      <c r="C84" s="119"/>
      <c r="D84" s="103"/>
      <c r="E84" s="104" t="s">
        <v>51</v>
      </c>
      <c r="F84" s="111" t="s">
        <v>215</v>
      </c>
      <c r="G84" s="119"/>
      <c r="H84" s="119"/>
      <c r="I84" s="59" t="s">
        <v>53</v>
      </c>
      <c r="J84" s="65" t="s">
        <v>422</v>
      </c>
      <c r="K84" s="60"/>
      <c r="L84" s="120"/>
      <c r="M84" s="118"/>
      <c r="N84" s="119"/>
      <c r="O84" s="119"/>
      <c r="P84" s="103"/>
      <c r="Q84" s="104" t="s">
        <v>51</v>
      </c>
      <c r="R84" s="111" t="s">
        <v>230</v>
      </c>
      <c r="S84" s="119"/>
      <c r="T84" s="119"/>
      <c r="U84" s="59" t="s">
        <v>53</v>
      </c>
      <c r="V84" s="65" t="s">
        <v>425</v>
      </c>
      <c r="W84" s="60"/>
      <c r="X84" s="143"/>
      <c r="Y84" s="145"/>
      <c r="Z84" s="145"/>
      <c r="AB84" s="145"/>
      <c r="AC84" s="145"/>
    </row>
    <row r="85" spans="1:29" ht="4.5" customHeight="1">
      <c r="A85" s="121"/>
      <c r="B85" s="122"/>
      <c r="C85" s="123"/>
      <c r="D85" s="124"/>
      <c r="E85" s="125"/>
      <c r="F85" s="126"/>
      <c r="G85" s="127"/>
      <c r="H85" s="127"/>
      <c r="I85" s="123"/>
      <c r="J85" s="122"/>
      <c r="K85" s="128"/>
      <c r="M85" s="121"/>
      <c r="N85" s="122"/>
      <c r="O85" s="123"/>
      <c r="P85" s="124"/>
      <c r="Q85" s="125"/>
      <c r="R85" s="126"/>
      <c r="S85" s="127"/>
      <c r="T85" s="127"/>
      <c r="U85" s="123"/>
      <c r="V85" s="122"/>
      <c r="W85" s="128"/>
      <c r="X85" s="143"/>
      <c r="Y85" s="145"/>
      <c r="Z85" s="145"/>
      <c r="AA85" s="49"/>
      <c r="AB85" s="145"/>
      <c r="AC85" s="145"/>
    </row>
    <row r="86" spans="1:29" ht="12.75" customHeight="1">
      <c r="A86" s="16"/>
      <c r="B86" s="16" t="s">
        <v>10</v>
      </c>
      <c r="C86" s="17"/>
      <c r="D86" s="18" t="s">
        <v>11</v>
      </c>
      <c r="E86" s="18" t="s">
        <v>12</v>
      </c>
      <c r="F86" s="18" t="s">
        <v>13</v>
      </c>
      <c r="G86" s="19" t="s">
        <v>14</v>
      </c>
      <c r="H86" s="20"/>
      <c r="I86" s="17" t="s">
        <v>15</v>
      </c>
      <c r="J86" s="18" t="s">
        <v>10</v>
      </c>
      <c r="K86" s="16" t="s">
        <v>16</v>
      </c>
      <c r="L86" s="9">
        <v>150</v>
      </c>
      <c r="M86" s="16"/>
      <c r="N86" s="16" t="s">
        <v>10</v>
      </c>
      <c r="O86" s="17"/>
      <c r="P86" s="18" t="s">
        <v>11</v>
      </c>
      <c r="Q86" s="18" t="s">
        <v>12</v>
      </c>
      <c r="R86" s="18" t="s">
        <v>13</v>
      </c>
      <c r="S86" s="19" t="s">
        <v>14</v>
      </c>
      <c r="T86" s="20"/>
      <c r="U86" s="17" t="s">
        <v>15</v>
      </c>
      <c r="V86" s="18" t="s">
        <v>10</v>
      </c>
      <c r="W86" s="16" t="s">
        <v>16</v>
      </c>
      <c r="X86" s="156" t="s">
        <v>62</v>
      </c>
      <c r="Y86" s="157"/>
      <c r="Z86" s="158"/>
      <c r="AA86" s="162" t="s">
        <v>63</v>
      </c>
      <c r="AB86" s="160"/>
      <c r="AC86" s="161"/>
    </row>
    <row r="87" spans="1:29" ht="12.75" customHeight="1">
      <c r="A87" s="21" t="s">
        <v>16</v>
      </c>
      <c r="B87" s="129" t="s">
        <v>17</v>
      </c>
      <c r="C87" s="130" t="s">
        <v>18</v>
      </c>
      <c r="D87" s="131" t="s">
        <v>19</v>
      </c>
      <c r="E87" s="131" t="s">
        <v>20</v>
      </c>
      <c r="F87" s="131"/>
      <c r="G87" s="23" t="s">
        <v>18</v>
      </c>
      <c r="H87" s="23" t="s">
        <v>15</v>
      </c>
      <c r="I87" s="22"/>
      <c r="J87" s="21" t="s">
        <v>17</v>
      </c>
      <c r="K87" s="21"/>
      <c r="L87" s="9">
        <v>150</v>
      </c>
      <c r="M87" s="21" t="s">
        <v>16</v>
      </c>
      <c r="N87" s="129" t="s">
        <v>17</v>
      </c>
      <c r="O87" s="130" t="s">
        <v>18</v>
      </c>
      <c r="P87" s="131" t="s">
        <v>19</v>
      </c>
      <c r="Q87" s="131" t="s">
        <v>20</v>
      </c>
      <c r="R87" s="131"/>
      <c r="S87" s="23" t="s">
        <v>18</v>
      </c>
      <c r="T87" s="23" t="s">
        <v>15</v>
      </c>
      <c r="U87" s="22"/>
      <c r="V87" s="21" t="s">
        <v>17</v>
      </c>
      <c r="W87" s="21"/>
      <c r="X87" s="88" t="s">
        <v>61</v>
      </c>
      <c r="Y87" s="159" t="s">
        <v>66</v>
      </c>
      <c r="Z87" s="158"/>
      <c r="AA87" s="88" t="s">
        <v>61</v>
      </c>
      <c r="AB87" s="160" t="s">
        <v>66</v>
      </c>
      <c r="AC87" s="161"/>
    </row>
    <row r="88" spans="1:29" ht="16.5" customHeight="1">
      <c r="A88" s="146">
        <v>1.625</v>
      </c>
      <c r="B88" s="147">
        <v>4</v>
      </c>
      <c r="C88" s="148">
        <v>5</v>
      </c>
      <c r="D88" s="149" t="s">
        <v>101</v>
      </c>
      <c r="E88" s="150" t="s">
        <v>53</v>
      </c>
      <c r="F88" s="151">
        <v>12</v>
      </c>
      <c r="G88" s="152"/>
      <c r="H88" s="152">
        <v>680</v>
      </c>
      <c r="I88" s="153">
        <v>6</v>
      </c>
      <c r="J88" s="154">
        <v>2</v>
      </c>
      <c r="K88" s="24">
        <v>-1.625</v>
      </c>
      <c r="L88" s="9"/>
      <c r="M88" s="146">
        <v>-6.125</v>
      </c>
      <c r="N88" s="147">
        <v>0</v>
      </c>
      <c r="O88" s="148">
        <v>5</v>
      </c>
      <c r="P88" s="149" t="s">
        <v>98</v>
      </c>
      <c r="Q88" s="150" t="s">
        <v>53</v>
      </c>
      <c r="R88" s="151">
        <v>5</v>
      </c>
      <c r="S88" s="152">
        <v>150</v>
      </c>
      <c r="T88" s="152"/>
      <c r="U88" s="153">
        <v>6</v>
      </c>
      <c r="V88" s="154">
        <v>6</v>
      </c>
      <c r="W88" s="24">
        <v>6.125</v>
      </c>
      <c r="X88" s="82" t="str">
        <f>C88&amp;"+"&amp;I88</f>
        <v>5+6</v>
      </c>
      <c r="Y88" s="83">
        <f>MATCH(A88,{-40000,-0.9999999999,1,40000},1)-1</f>
        <v>2</v>
      </c>
      <c r="Z88" s="79">
        <f>MATCH(K88,{-40000,-0.9999999999,1,40000},1)-1</f>
        <v>0</v>
      </c>
      <c r="AA88" s="82" t="str">
        <f>O88&amp;"+"&amp;U88</f>
        <v>5+6</v>
      </c>
      <c r="AB88" s="83">
        <f>MATCH(M88,{-40000,-0.9999999999,1,40000},1)-1</f>
        <v>0</v>
      </c>
      <c r="AC88" s="79">
        <f>MATCH(W88,{-40000,-0.9999999999,1,40000},1)-1</f>
        <v>2</v>
      </c>
    </row>
    <row r="89" spans="1:29" ht="16.5" customHeight="1">
      <c r="A89" s="146">
        <v>1.625</v>
      </c>
      <c r="B89" s="147">
        <v>4</v>
      </c>
      <c r="C89" s="148">
        <v>4</v>
      </c>
      <c r="D89" s="149" t="s">
        <v>101</v>
      </c>
      <c r="E89" s="150" t="s">
        <v>53</v>
      </c>
      <c r="F89" s="151">
        <v>12</v>
      </c>
      <c r="G89" s="152"/>
      <c r="H89" s="152">
        <v>680</v>
      </c>
      <c r="I89" s="153">
        <v>8</v>
      </c>
      <c r="J89" s="154">
        <v>2</v>
      </c>
      <c r="K89" s="24">
        <v>-1.625</v>
      </c>
      <c r="L89" s="9"/>
      <c r="M89" s="146">
        <v>0.375</v>
      </c>
      <c r="N89" s="147">
        <v>2</v>
      </c>
      <c r="O89" s="148">
        <v>4</v>
      </c>
      <c r="P89" s="149" t="s">
        <v>101</v>
      </c>
      <c r="Q89" s="150" t="s">
        <v>52</v>
      </c>
      <c r="R89" s="151">
        <v>10</v>
      </c>
      <c r="S89" s="152">
        <v>420</v>
      </c>
      <c r="T89" s="152"/>
      <c r="U89" s="153">
        <v>8</v>
      </c>
      <c r="V89" s="154">
        <v>4</v>
      </c>
      <c r="W89" s="24">
        <v>-0.375</v>
      </c>
      <c r="X89" s="84" t="str">
        <f>C89&amp;"+"&amp;I89</f>
        <v>4+8</v>
      </c>
      <c r="Y89" s="85">
        <f>MATCH(A89,{-40000,-0.9999999999,1,40000},1)-1</f>
        <v>2</v>
      </c>
      <c r="Z89" s="80">
        <f>MATCH(K89,{-40000,-0.9999999999,1,40000},1)-1</f>
        <v>0</v>
      </c>
      <c r="AA89" s="84" t="str">
        <f>O89&amp;"+"&amp;U89</f>
        <v>4+8</v>
      </c>
      <c r="AB89" s="85">
        <f>MATCH(M89,{-40000,-0.9999999999,1,40000},1)-1</f>
        <v>1</v>
      </c>
      <c r="AC89" s="80">
        <f>MATCH(W89,{-40000,-0.9999999999,1,40000},1)-1</f>
        <v>1</v>
      </c>
    </row>
    <row r="90" spans="1:29" ht="16.5" customHeight="1">
      <c r="A90" s="146">
        <v>-11.375</v>
      </c>
      <c r="B90" s="147">
        <v>0</v>
      </c>
      <c r="C90" s="148">
        <v>2</v>
      </c>
      <c r="D90" s="149" t="s">
        <v>95</v>
      </c>
      <c r="E90" s="150" t="s">
        <v>54</v>
      </c>
      <c r="F90" s="151">
        <v>12</v>
      </c>
      <c r="G90" s="152"/>
      <c r="H90" s="152">
        <v>1430</v>
      </c>
      <c r="I90" s="153">
        <v>3</v>
      </c>
      <c r="J90" s="154">
        <v>6</v>
      </c>
      <c r="K90" s="24">
        <v>11.375</v>
      </c>
      <c r="L90" s="9"/>
      <c r="M90" s="146">
        <v>1.25</v>
      </c>
      <c r="N90" s="147">
        <v>5</v>
      </c>
      <c r="O90" s="148">
        <v>2</v>
      </c>
      <c r="P90" s="149" t="s">
        <v>101</v>
      </c>
      <c r="Q90" s="150" t="s">
        <v>52</v>
      </c>
      <c r="R90" s="151">
        <v>11</v>
      </c>
      <c r="S90" s="152">
        <v>450</v>
      </c>
      <c r="T90" s="152"/>
      <c r="U90" s="153">
        <v>3</v>
      </c>
      <c r="V90" s="154">
        <v>1</v>
      </c>
      <c r="W90" s="24">
        <v>-1.25</v>
      </c>
      <c r="X90" s="84" t="str">
        <f>C90&amp;"+"&amp;I90</f>
        <v>2+3</v>
      </c>
      <c r="Y90" s="85">
        <f>MATCH(A90,{-40000,-0.9999999999,1,40000},1)-1</f>
        <v>0</v>
      </c>
      <c r="Z90" s="80">
        <f>MATCH(K90,{-40000,-0.9999999999,1,40000},1)-1</f>
        <v>2</v>
      </c>
      <c r="AA90" s="84" t="str">
        <f>O90&amp;"+"&amp;U90</f>
        <v>2+3</v>
      </c>
      <c r="AB90" s="85">
        <f>MATCH(M90,{-40000,-0.9999999999,1,40000},1)-1</f>
        <v>2</v>
      </c>
      <c r="AC90" s="80">
        <f>MATCH(W90,{-40000,-0.9999999999,1,40000},1)-1</f>
        <v>0</v>
      </c>
    </row>
    <row r="91" spans="1:29" ht="16.5" customHeight="1">
      <c r="A91" s="146">
        <v>1.625</v>
      </c>
      <c r="B91" s="147">
        <v>4</v>
      </c>
      <c r="C91" s="148">
        <v>7</v>
      </c>
      <c r="D91" s="149" t="s">
        <v>101</v>
      </c>
      <c r="E91" s="150" t="s">
        <v>53</v>
      </c>
      <c r="F91" s="151">
        <v>12</v>
      </c>
      <c r="G91" s="152"/>
      <c r="H91" s="152">
        <v>680</v>
      </c>
      <c r="I91" s="153">
        <v>1</v>
      </c>
      <c r="J91" s="154">
        <v>2</v>
      </c>
      <c r="K91" s="24">
        <v>-1.625</v>
      </c>
      <c r="L91" s="9"/>
      <c r="M91" s="146">
        <v>1.25</v>
      </c>
      <c r="N91" s="147">
        <v>5</v>
      </c>
      <c r="O91" s="148">
        <v>7</v>
      </c>
      <c r="P91" s="149" t="s">
        <v>101</v>
      </c>
      <c r="Q91" s="150" t="s">
        <v>52</v>
      </c>
      <c r="R91" s="151">
        <v>11</v>
      </c>
      <c r="S91" s="152">
        <v>450</v>
      </c>
      <c r="T91" s="152"/>
      <c r="U91" s="153">
        <v>1</v>
      </c>
      <c r="V91" s="154">
        <v>1</v>
      </c>
      <c r="W91" s="24">
        <v>-1.25</v>
      </c>
      <c r="X91" s="86" t="str">
        <f>C91&amp;"+"&amp;I91</f>
        <v>7+1</v>
      </c>
      <c r="Y91" s="87">
        <f>MATCH(A91,{-40000,-0.9999999999,1,40000},1)-1</f>
        <v>2</v>
      </c>
      <c r="Z91" s="81">
        <f>MATCH(K91,{-40000,-0.9999999999,1,40000},1)-1</f>
        <v>0</v>
      </c>
      <c r="AA91" s="86" t="str">
        <f>O91&amp;"+"&amp;U91</f>
        <v>7+1</v>
      </c>
      <c r="AB91" s="87">
        <f>MATCH(M91,{-40000,-0.9999999999,1,40000},1)-1</f>
        <v>2</v>
      </c>
      <c r="AC91" s="81">
        <f>MATCH(W91,{-40000,-0.9999999999,1,40000},1)-1</f>
        <v>0</v>
      </c>
    </row>
    <row r="92" spans="1:29" s="49" customFormat="1" ht="9.75" customHeight="1">
      <c r="A92" s="10"/>
      <c r="B92" s="10"/>
      <c r="C92" s="25"/>
      <c r="D92" s="10"/>
      <c r="E92" s="10"/>
      <c r="F92" s="10"/>
      <c r="G92" s="10"/>
      <c r="H92" s="10"/>
      <c r="I92" s="25"/>
      <c r="J92" s="10"/>
      <c r="K92" s="10"/>
      <c r="L92" s="15"/>
      <c r="M92" s="10"/>
      <c r="N92" s="10"/>
      <c r="O92" s="25"/>
      <c r="P92" s="10"/>
      <c r="Q92" s="10"/>
      <c r="R92" s="10"/>
      <c r="S92" s="10"/>
      <c r="T92" s="10"/>
      <c r="U92" s="25"/>
      <c r="V92" s="10"/>
      <c r="W92" s="10"/>
      <c r="X92" s="143"/>
      <c r="Y92" s="145"/>
      <c r="Z92" s="145"/>
      <c r="AB92" s="145"/>
      <c r="AC92" s="145"/>
    </row>
    <row r="93" spans="1:29" s="49" customFormat="1" ht="15">
      <c r="A93" s="2"/>
      <c r="B93" s="3" t="s">
        <v>2</v>
      </c>
      <c r="C93" s="4"/>
      <c r="D93" s="3"/>
      <c r="E93" s="5" t="s">
        <v>30</v>
      </c>
      <c r="F93" s="1"/>
      <c r="G93" s="6" t="s">
        <v>4</v>
      </c>
      <c r="H93" s="6"/>
      <c r="I93" s="7" t="s">
        <v>5</v>
      </c>
      <c r="J93" s="7"/>
      <c r="K93" s="8"/>
      <c r="L93" s="9">
        <v>150</v>
      </c>
      <c r="M93" s="2"/>
      <c r="N93" s="3" t="s">
        <v>2</v>
      </c>
      <c r="O93" s="4"/>
      <c r="P93" s="3"/>
      <c r="Q93" s="5" t="s">
        <v>31</v>
      </c>
      <c r="R93" s="1"/>
      <c r="S93" s="6" t="s">
        <v>4</v>
      </c>
      <c r="T93" s="6"/>
      <c r="U93" s="7" t="s">
        <v>0</v>
      </c>
      <c r="V93" s="7"/>
      <c r="W93" s="8"/>
      <c r="X93" s="143"/>
      <c r="Y93" s="145"/>
      <c r="Z93" s="145"/>
      <c r="AB93" s="145"/>
      <c r="AC93" s="145"/>
    </row>
    <row r="94" spans="1:29" s="49" customFormat="1" ht="12.75">
      <c r="A94" s="11"/>
      <c r="B94" s="11"/>
      <c r="C94" s="12"/>
      <c r="D94" s="13"/>
      <c r="E94" s="13"/>
      <c r="F94" s="13"/>
      <c r="G94" s="14" t="s">
        <v>7</v>
      </c>
      <c r="H94" s="14"/>
      <c r="I94" s="7" t="s">
        <v>24</v>
      </c>
      <c r="J94" s="7"/>
      <c r="K94" s="8"/>
      <c r="L94" s="9">
        <v>150</v>
      </c>
      <c r="M94" s="11"/>
      <c r="N94" s="11"/>
      <c r="O94" s="12"/>
      <c r="P94" s="13"/>
      <c r="Q94" s="13"/>
      <c r="R94" s="13"/>
      <c r="S94" s="14" t="s">
        <v>7</v>
      </c>
      <c r="T94" s="14"/>
      <c r="U94" s="7" t="s">
        <v>25</v>
      </c>
      <c r="V94" s="7"/>
      <c r="W94" s="8"/>
      <c r="X94" s="143"/>
      <c r="Y94" s="145"/>
      <c r="Z94" s="145"/>
      <c r="AB94" s="145"/>
      <c r="AC94" s="145"/>
    </row>
    <row r="95" spans="1:29" s="49" customFormat="1" ht="4.5" customHeight="1">
      <c r="A95" s="92"/>
      <c r="B95" s="93"/>
      <c r="C95" s="94"/>
      <c r="D95" s="95"/>
      <c r="E95" s="96"/>
      <c r="F95" s="97"/>
      <c r="G95" s="98"/>
      <c r="H95" s="98"/>
      <c r="I95" s="94"/>
      <c r="J95" s="93"/>
      <c r="K95" s="99"/>
      <c r="L95" s="9"/>
      <c r="M95" s="92"/>
      <c r="N95" s="93"/>
      <c r="O95" s="94"/>
      <c r="P95" s="95"/>
      <c r="Q95" s="96"/>
      <c r="R95" s="97"/>
      <c r="S95" s="98"/>
      <c r="T95" s="98"/>
      <c r="U95" s="94"/>
      <c r="V95" s="93"/>
      <c r="W95" s="99"/>
      <c r="X95" s="143"/>
      <c r="Y95" s="145"/>
      <c r="Z95" s="145"/>
      <c r="AB95" s="145"/>
      <c r="AC95" s="145"/>
    </row>
    <row r="96" spans="1:29" s="49" customFormat="1" ht="12.75" customHeight="1">
      <c r="A96" s="100"/>
      <c r="B96" s="101"/>
      <c r="C96" s="102"/>
      <c r="D96" s="103"/>
      <c r="E96" s="104" t="s">
        <v>48</v>
      </c>
      <c r="F96" s="105" t="s">
        <v>235</v>
      </c>
      <c r="G96" s="106"/>
      <c r="H96" s="66"/>
      <c r="I96" s="66"/>
      <c r="J96" s="67"/>
      <c r="K96" s="68"/>
      <c r="L96" s="107"/>
      <c r="M96" s="100"/>
      <c r="N96" s="101"/>
      <c r="O96" s="102"/>
      <c r="P96" s="103"/>
      <c r="Q96" s="104" t="s">
        <v>48</v>
      </c>
      <c r="R96" s="105" t="s">
        <v>248</v>
      </c>
      <c r="S96" s="106"/>
      <c r="T96" s="66"/>
      <c r="U96" s="66"/>
      <c r="V96" s="67"/>
      <c r="W96" s="68"/>
      <c r="X96" s="143"/>
      <c r="Y96" s="145"/>
      <c r="Z96" s="145"/>
      <c r="AB96" s="145"/>
      <c r="AC96" s="145"/>
    </row>
    <row r="97" spans="1:29" s="49" customFormat="1" ht="12.75" customHeight="1">
      <c r="A97" s="100"/>
      <c r="B97" s="101"/>
      <c r="C97" s="102"/>
      <c r="D97" s="103"/>
      <c r="E97" s="108" t="s">
        <v>49</v>
      </c>
      <c r="F97" s="105" t="s">
        <v>236</v>
      </c>
      <c r="G97" s="109"/>
      <c r="H97" s="66"/>
      <c r="I97" s="69"/>
      <c r="J97" s="70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15.1</v>
      </c>
      <c r="K97" s="71"/>
      <c r="L97" s="107"/>
      <c r="M97" s="100"/>
      <c r="N97" s="101"/>
      <c r="O97" s="102"/>
      <c r="P97" s="103"/>
      <c r="Q97" s="108" t="s">
        <v>49</v>
      </c>
      <c r="R97" s="105" t="s">
        <v>249</v>
      </c>
      <c r="S97" s="109"/>
      <c r="T97" s="66"/>
      <c r="U97" s="69"/>
      <c r="V97" s="70">
        <f>IF(R96&amp;R97&amp;R98&amp;R99="","",(LEN(R96&amp;R97&amp;R98&amp;R99)-LEN(SUBSTITUTE(R96&amp;R97&amp;R98&amp;R99,"Т","")))*4+(LEN(R96&amp;R97&amp;R98&amp;R99)-LEN(SUBSTITUTE(R96&amp;R97&amp;R98&amp;R99,"К","")))*3+(LEN(R96&amp;R97&amp;R98&amp;R99)-LEN(SUBSTITUTE(R96&amp;R97&amp;R98&amp;R99,"Д","")))*2+(LEN(R96&amp;R97&amp;R98&amp;R99)-LEN(SUBSTITUTE(R96&amp;R97&amp;R98&amp;R99,"В","")))+0.1)</f>
        <v>9.1</v>
      </c>
      <c r="W97" s="71"/>
      <c r="X97" s="143"/>
      <c r="Y97" s="145"/>
      <c r="Z97" s="145"/>
      <c r="AB97" s="145"/>
      <c r="AC97" s="145"/>
    </row>
    <row r="98" spans="1:29" s="49" customFormat="1" ht="12.75" customHeight="1">
      <c r="A98" s="100"/>
      <c r="B98" s="101"/>
      <c r="C98" s="102"/>
      <c r="D98" s="103"/>
      <c r="E98" s="108" t="s">
        <v>50</v>
      </c>
      <c r="F98" s="105" t="s">
        <v>237</v>
      </c>
      <c r="G98" s="106"/>
      <c r="H98" s="66"/>
      <c r="I98" s="72">
        <f>IF(J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15.1</v>
      </c>
      <c r="J98" s="70" t="str">
        <f>IF(J97="","","+")</f>
        <v>+</v>
      </c>
      <c r="K98" s="73">
        <f>IF(J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4.1</v>
      </c>
      <c r="L98" s="107"/>
      <c r="M98" s="100"/>
      <c r="N98" s="101"/>
      <c r="O98" s="102"/>
      <c r="P98" s="103"/>
      <c r="Q98" s="108" t="s">
        <v>50</v>
      </c>
      <c r="R98" s="105" t="s">
        <v>250</v>
      </c>
      <c r="S98" s="106"/>
      <c r="T98" s="66"/>
      <c r="U98" s="72">
        <f>IF(V97="","",(LEN(N100&amp;N101&amp;N102&amp;N103)-LEN(SUBSTITUTE(N100&amp;N101&amp;N102&amp;N103,"Т","")))*4+(LEN(N100&amp;N101&amp;N102&amp;N103)-LEN(SUBSTITUTE(N100&amp;N101&amp;N102&amp;N103,"К","")))*3+(LEN(N100&amp;N101&amp;N102&amp;N103)-LEN(SUBSTITUTE(N100&amp;N101&amp;N102&amp;N103,"Д","")))*2+(LEN(N100&amp;N101&amp;N102&amp;N103)-LEN(SUBSTITUTE(N100&amp;N101&amp;N102&amp;N103,"В","")))+0.1)</f>
        <v>1.1</v>
      </c>
      <c r="V98" s="70" t="str">
        <f>IF(V97="","","+")</f>
        <v>+</v>
      </c>
      <c r="W98" s="73">
        <f>IF(V97="","",(LEN(T100&amp;T101&amp;T102&amp;T103)-LEN(SUBSTITUTE(T100&amp;T101&amp;T102&amp;T103,"Т","")))*4+(LEN(T100&amp;T101&amp;T102&amp;T103)-LEN(SUBSTITUTE(T100&amp;T101&amp;T102&amp;T103,"К","")))*3+(LEN(T100&amp;T101&amp;T102&amp;T103)-LEN(SUBSTITUTE(T100&amp;T101&amp;T102&amp;T103,"Д","")))*2+(LEN(T100&amp;T101&amp;T102&amp;T103)-LEN(SUBSTITUTE(T100&amp;T101&amp;T102&amp;T103,"В","")))+0.1)</f>
        <v>13.1</v>
      </c>
      <c r="X98" s="143"/>
      <c r="Y98" s="145"/>
      <c r="Z98" s="145"/>
      <c r="AB98" s="145"/>
      <c r="AC98" s="145"/>
    </row>
    <row r="99" spans="1:29" s="49" customFormat="1" ht="12.75" customHeight="1">
      <c r="A99" s="100"/>
      <c r="B99" s="101"/>
      <c r="C99" s="102"/>
      <c r="D99" s="103"/>
      <c r="E99" s="104" t="s">
        <v>51</v>
      </c>
      <c r="F99" s="105" t="s">
        <v>204</v>
      </c>
      <c r="G99" s="106"/>
      <c r="H99" s="66"/>
      <c r="I99" s="69"/>
      <c r="J99" s="70">
        <f>IF(J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6.1</v>
      </c>
      <c r="K99" s="71"/>
      <c r="L99" s="107"/>
      <c r="M99" s="100"/>
      <c r="N99" s="101"/>
      <c r="O99" s="102"/>
      <c r="P99" s="103"/>
      <c r="Q99" s="104" t="s">
        <v>51</v>
      </c>
      <c r="R99" s="105" t="s">
        <v>248</v>
      </c>
      <c r="S99" s="106"/>
      <c r="T99" s="66"/>
      <c r="U99" s="69"/>
      <c r="V99" s="70">
        <f>IF(V97="","",(LEN(R104&amp;R105&amp;R106&amp;R107)-LEN(SUBSTITUTE(R104&amp;R105&amp;R106&amp;R107,"Т","")))*4+(LEN(R104&amp;R105&amp;R106&amp;R107)-LEN(SUBSTITUTE(R104&amp;R105&amp;R106&amp;R107,"К","")))*3+(LEN(R104&amp;R105&amp;R106&amp;R107)-LEN(SUBSTITUTE(R104&amp;R105&amp;R106&amp;R107,"Д","")))*2+(LEN(R104&amp;R105&amp;R106&amp;R107)-LEN(SUBSTITUTE(R104&amp;R105&amp;R106&amp;R107,"В","")))+0.1)</f>
        <v>17.1</v>
      </c>
      <c r="W99" s="71"/>
      <c r="X99" s="143"/>
      <c r="Y99" s="145"/>
      <c r="Z99" s="145"/>
      <c r="AB99" s="145"/>
      <c r="AC99" s="145"/>
    </row>
    <row r="100" spans="1:29" s="49" customFormat="1" ht="12.75" customHeight="1">
      <c r="A100" s="110" t="s">
        <v>48</v>
      </c>
      <c r="B100" s="111" t="s">
        <v>244</v>
      </c>
      <c r="C100" s="102"/>
      <c r="D100" s="103"/>
      <c r="F100" s="106"/>
      <c r="G100" s="104" t="s">
        <v>48</v>
      </c>
      <c r="H100" s="112" t="s">
        <v>129</v>
      </c>
      <c r="I100" s="106"/>
      <c r="J100" s="109"/>
      <c r="K100" s="68"/>
      <c r="L100" s="107"/>
      <c r="M100" s="110" t="s">
        <v>48</v>
      </c>
      <c r="N100" s="111" t="s">
        <v>257</v>
      </c>
      <c r="O100" s="102"/>
      <c r="P100" s="103"/>
      <c r="R100" s="106"/>
      <c r="S100" s="104" t="s">
        <v>48</v>
      </c>
      <c r="T100" s="112" t="s">
        <v>251</v>
      </c>
      <c r="U100" s="106"/>
      <c r="V100" s="109"/>
      <c r="W100" s="68"/>
      <c r="X100" s="143"/>
      <c r="Y100" s="145"/>
      <c r="Z100" s="145"/>
      <c r="AB100" s="145"/>
      <c r="AC100" s="145"/>
    </row>
    <row r="101" spans="1:29" s="49" customFormat="1" ht="12.75" customHeight="1">
      <c r="A101" s="113" t="s">
        <v>49</v>
      </c>
      <c r="B101" s="111" t="s">
        <v>245</v>
      </c>
      <c r="C101" s="114"/>
      <c r="D101" s="103"/>
      <c r="F101" s="115"/>
      <c r="G101" s="108" t="s">
        <v>49</v>
      </c>
      <c r="H101" s="112" t="s">
        <v>238</v>
      </c>
      <c r="I101" s="106"/>
      <c r="J101" s="109"/>
      <c r="K101" s="68"/>
      <c r="L101" s="107"/>
      <c r="M101" s="113" t="s">
        <v>49</v>
      </c>
      <c r="N101" s="166" t="s">
        <v>258</v>
      </c>
      <c r="O101" s="114"/>
      <c r="P101" s="103"/>
      <c r="R101" s="115"/>
      <c r="S101" s="108" t="s">
        <v>49</v>
      </c>
      <c r="T101" s="112" t="s">
        <v>252</v>
      </c>
      <c r="U101" s="106"/>
      <c r="V101" s="109"/>
      <c r="W101" s="68"/>
      <c r="X101" s="143"/>
      <c r="Y101" s="145"/>
      <c r="Z101" s="145"/>
      <c r="AB101" s="145"/>
      <c r="AC101" s="145"/>
    </row>
    <row r="102" spans="1:29" s="49" customFormat="1" ht="12.75" customHeight="1">
      <c r="A102" s="113" t="s">
        <v>50</v>
      </c>
      <c r="B102" s="166" t="s">
        <v>246</v>
      </c>
      <c r="C102" s="102"/>
      <c r="D102" s="103"/>
      <c r="F102" s="115"/>
      <c r="G102" s="108" t="s">
        <v>50</v>
      </c>
      <c r="H102" s="112" t="s">
        <v>239</v>
      </c>
      <c r="I102" s="106"/>
      <c r="J102" s="106"/>
      <c r="K102" s="68"/>
      <c r="L102" s="107"/>
      <c r="M102" s="113" t="s">
        <v>50</v>
      </c>
      <c r="N102" s="111" t="s">
        <v>259</v>
      </c>
      <c r="O102" s="102"/>
      <c r="P102" s="103"/>
      <c r="R102" s="115"/>
      <c r="S102" s="108" t="s">
        <v>50</v>
      </c>
      <c r="T102" s="112" t="s">
        <v>253</v>
      </c>
      <c r="U102" s="106"/>
      <c r="V102" s="106"/>
      <c r="W102" s="68"/>
      <c r="X102" s="143"/>
      <c r="Y102" s="145"/>
      <c r="Z102" s="145"/>
      <c r="AB102" s="145"/>
      <c r="AC102" s="145"/>
    </row>
    <row r="103" spans="1:29" s="49" customFormat="1" ht="12.75" customHeight="1">
      <c r="A103" s="110" t="s">
        <v>51</v>
      </c>
      <c r="B103" s="111" t="s">
        <v>247</v>
      </c>
      <c r="C103" s="114"/>
      <c r="D103" s="103"/>
      <c r="F103" s="106"/>
      <c r="G103" s="104" t="s">
        <v>51</v>
      </c>
      <c r="H103" s="112" t="s">
        <v>240</v>
      </c>
      <c r="I103" s="53"/>
      <c r="J103" s="55" t="s">
        <v>55</v>
      </c>
      <c r="K103" s="54"/>
      <c r="L103" s="107"/>
      <c r="M103" s="110" t="s">
        <v>51</v>
      </c>
      <c r="N103" s="111" t="s">
        <v>260</v>
      </c>
      <c r="O103" s="114"/>
      <c r="P103" s="103"/>
      <c r="R103" s="106"/>
      <c r="S103" s="104" t="s">
        <v>51</v>
      </c>
      <c r="T103" s="112" t="s">
        <v>254</v>
      </c>
      <c r="U103" s="53"/>
      <c r="V103" s="55" t="s">
        <v>55</v>
      </c>
      <c r="W103" s="54"/>
      <c r="X103" s="143"/>
      <c r="Y103" s="145"/>
      <c r="Z103" s="145"/>
      <c r="AB103" s="145"/>
      <c r="AC103" s="145"/>
    </row>
    <row r="104" spans="1:29" s="49" customFormat="1" ht="12.75" customHeight="1">
      <c r="A104" s="116"/>
      <c r="B104" s="114"/>
      <c r="C104" s="104"/>
      <c r="D104" s="103"/>
      <c r="E104" s="104" t="s">
        <v>48</v>
      </c>
      <c r="F104" s="105" t="s">
        <v>223</v>
      </c>
      <c r="G104" s="106"/>
      <c r="H104" s="117"/>
      <c r="I104" s="56" t="s">
        <v>52</v>
      </c>
      <c r="J104" s="163" t="s">
        <v>427</v>
      </c>
      <c r="K104" s="54"/>
      <c r="L104" s="107"/>
      <c r="M104" s="116"/>
      <c r="N104" s="114"/>
      <c r="O104" s="104"/>
      <c r="P104" s="103"/>
      <c r="Q104" s="104" t="s">
        <v>48</v>
      </c>
      <c r="R104" s="165" t="s">
        <v>224</v>
      </c>
      <c r="S104" s="106"/>
      <c r="T104" s="117"/>
      <c r="U104" s="56" t="s">
        <v>52</v>
      </c>
      <c r="V104" s="163" t="s">
        <v>431</v>
      </c>
      <c r="W104" s="54"/>
      <c r="X104" s="143"/>
      <c r="Y104" s="145"/>
      <c r="Z104" s="145"/>
      <c r="AB104" s="145"/>
      <c r="AC104" s="145"/>
    </row>
    <row r="105" spans="1:29" s="49" customFormat="1" ht="12.75" customHeight="1">
      <c r="A105" s="100"/>
      <c r="B105" s="57" t="s">
        <v>56</v>
      </c>
      <c r="C105" s="102"/>
      <c r="D105" s="103"/>
      <c r="E105" s="108" t="s">
        <v>49</v>
      </c>
      <c r="F105" s="105" t="s">
        <v>241</v>
      </c>
      <c r="G105" s="106"/>
      <c r="H105" s="66"/>
      <c r="I105" s="56" t="s">
        <v>46</v>
      </c>
      <c r="J105" s="65" t="s">
        <v>427</v>
      </c>
      <c r="K105" s="54"/>
      <c r="L105" s="107"/>
      <c r="M105" s="100"/>
      <c r="N105" s="57" t="s">
        <v>56</v>
      </c>
      <c r="O105" s="102"/>
      <c r="P105" s="103"/>
      <c r="Q105" s="108" t="s">
        <v>49</v>
      </c>
      <c r="R105" s="105" t="s">
        <v>255</v>
      </c>
      <c r="S105" s="106"/>
      <c r="T105" s="66"/>
      <c r="U105" s="56" t="s">
        <v>46</v>
      </c>
      <c r="V105" s="65" t="s">
        <v>431</v>
      </c>
      <c r="W105" s="54"/>
      <c r="X105" s="143"/>
      <c r="Y105" s="145"/>
      <c r="Z105" s="145"/>
      <c r="AB105" s="145"/>
      <c r="AC105" s="145"/>
    </row>
    <row r="106" spans="1:29" s="49" customFormat="1" ht="12.75" customHeight="1">
      <c r="A106" s="100"/>
      <c r="B106" s="57" t="s">
        <v>430</v>
      </c>
      <c r="C106" s="102"/>
      <c r="D106" s="103"/>
      <c r="E106" s="108" t="s">
        <v>50</v>
      </c>
      <c r="F106" s="105" t="s">
        <v>242</v>
      </c>
      <c r="G106" s="109"/>
      <c r="H106" s="66"/>
      <c r="I106" s="56" t="s">
        <v>54</v>
      </c>
      <c r="J106" s="65" t="s">
        <v>428</v>
      </c>
      <c r="K106" s="54"/>
      <c r="L106" s="107"/>
      <c r="M106" s="100"/>
      <c r="N106" s="57" t="s">
        <v>434</v>
      </c>
      <c r="O106" s="102"/>
      <c r="P106" s="103"/>
      <c r="Q106" s="108" t="s">
        <v>50</v>
      </c>
      <c r="R106" s="105" t="s">
        <v>142</v>
      </c>
      <c r="S106" s="109"/>
      <c r="T106" s="66"/>
      <c r="U106" s="56" t="s">
        <v>54</v>
      </c>
      <c r="V106" s="65" t="s">
        <v>432</v>
      </c>
      <c r="W106" s="54"/>
      <c r="X106" s="143"/>
      <c r="Y106" s="145"/>
      <c r="Z106" s="145"/>
      <c r="AB106" s="145"/>
      <c r="AC106" s="145"/>
    </row>
    <row r="107" spans="1:29" s="49" customFormat="1" ht="12.75" customHeight="1">
      <c r="A107" s="118"/>
      <c r="B107" s="119"/>
      <c r="C107" s="119"/>
      <c r="D107" s="103"/>
      <c r="E107" s="104" t="s">
        <v>51</v>
      </c>
      <c r="F107" s="166" t="s">
        <v>243</v>
      </c>
      <c r="G107" s="119"/>
      <c r="H107" s="119"/>
      <c r="I107" s="59" t="s">
        <v>53</v>
      </c>
      <c r="J107" s="65" t="s">
        <v>429</v>
      </c>
      <c r="K107" s="60"/>
      <c r="L107" s="120"/>
      <c r="M107" s="118"/>
      <c r="N107" s="119"/>
      <c r="O107" s="119"/>
      <c r="P107" s="103"/>
      <c r="Q107" s="104" t="s">
        <v>51</v>
      </c>
      <c r="R107" s="111" t="s">
        <v>256</v>
      </c>
      <c r="S107" s="119"/>
      <c r="T107" s="119"/>
      <c r="U107" s="59" t="s">
        <v>53</v>
      </c>
      <c r="V107" s="65" t="s">
        <v>433</v>
      </c>
      <c r="W107" s="60"/>
      <c r="X107" s="143"/>
      <c r="Y107" s="145"/>
      <c r="Z107" s="145"/>
      <c r="AB107" s="145"/>
      <c r="AC107" s="145"/>
    </row>
    <row r="108" spans="1:29" ht="4.5" customHeight="1">
      <c r="A108" s="121"/>
      <c r="B108" s="122"/>
      <c r="C108" s="123"/>
      <c r="D108" s="124"/>
      <c r="E108" s="125"/>
      <c r="F108" s="126"/>
      <c r="G108" s="127"/>
      <c r="H108" s="127"/>
      <c r="I108" s="123"/>
      <c r="J108" s="122"/>
      <c r="K108" s="128"/>
      <c r="M108" s="121"/>
      <c r="N108" s="122"/>
      <c r="O108" s="123"/>
      <c r="P108" s="124"/>
      <c r="Q108" s="125"/>
      <c r="R108" s="126"/>
      <c r="S108" s="127"/>
      <c r="T108" s="127"/>
      <c r="U108" s="123"/>
      <c r="V108" s="122"/>
      <c r="W108" s="128"/>
      <c r="X108" s="143"/>
      <c r="Y108" s="145"/>
      <c r="Z108" s="145"/>
      <c r="AA108" s="49"/>
      <c r="AB108" s="145"/>
      <c r="AC108" s="145"/>
    </row>
    <row r="109" spans="1:29" ht="12.75" customHeight="1">
      <c r="A109" s="16"/>
      <c r="B109" s="16" t="s">
        <v>10</v>
      </c>
      <c r="C109" s="17"/>
      <c r="D109" s="18" t="s">
        <v>11</v>
      </c>
      <c r="E109" s="18" t="s">
        <v>12</v>
      </c>
      <c r="F109" s="18" t="s">
        <v>13</v>
      </c>
      <c r="G109" s="19" t="s">
        <v>14</v>
      </c>
      <c r="H109" s="20"/>
      <c r="I109" s="17" t="s">
        <v>15</v>
      </c>
      <c r="J109" s="18" t="s">
        <v>10</v>
      </c>
      <c r="K109" s="16" t="s">
        <v>16</v>
      </c>
      <c r="L109" s="9">
        <v>150</v>
      </c>
      <c r="M109" s="16"/>
      <c r="N109" s="16" t="s">
        <v>10</v>
      </c>
      <c r="O109" s="17"/>
      <c r="P109" s="18" t="s">
        <v>11</v>
      </c>
      <c r="Q109" s="18" t="s">
        <v>12</v>
      </c>
      <c r="R109" s="18" t="s">
        <v>13</v>
      </c>
      <c r="S109" s="19" t="s">
        <v>14</v>
      </c>
      <c r="T109" s="20"/>
      <c r="U109" s="17" t="s">
        <v>15</v>
      </c>
      <c r="V109" s="18" t="s">
        <v>10</v>
      </c>
      <c r="W109" s="16" t="s">
        <v>16</v>
      </c>
      <c r="X109" s="156" t="s">
        <v>62</v>
      </c>
      <c r="Y109" s="157"/>
      <c r="Z109" s="158"/>
      <c r="AA109" s="162" t="s">
        <v>63</v>
      </c>
      <c r="AB109" s="160"/>
      <c r="AC109" s="161"/>
    </row>
    <row r="110" spans="1:29" ht="12.75">
      <c r="A110" s="21" t="s">
        <v>16</v>
      </c>
      <c r="B110" s="129" t="s">
        <v>17</v>
      </c>
      <c r="C110" s="130" t="s">
        <v>18</v>
      </c>
      <c r="D110" s="131" t="s">
        <v>19</v>
      </c>
      <c r="E110" s="131" t="s">
        <v>20</v>
      </c>
      <c r="F110" s="131"/>
      <c r="G110" s="23" t="s">
        <v>18</v>
      </c>
      <c r="H110" s="23" t="s">
        <v>15</v>
      </c>
      <c r="I110" s="22"/>
      <c r="J110" s="21" t="s">
        <v>17</v>
      </c>
      <c r="K110" s="21"/>
      <c r="L110" s="9">
        <v>150</v>
      </c>
      <c r="M110" s="21" t="s">
        <v>16</v>
      </c>
      <c r="N110" s="129" t="s">
        <v>17</v>
      </c>
      <c r="O110" s="130" t="s">
        <v>18</v>
      </c>
      <c r="P110" s="131" t="s">
        <v>19</v>
      </c>
      <c r="Q110" s="131" t="s">
        <v>20</v>
      </c>
      <c r="R110" s="131"/>
      <c r="S110" s="23" t="s">
        <v>18</v>
      </c>
      <c r="T110" s="23" t="s">
        <v>15</v>
      </c>
      <c r="U110" s="22"/>
      <c r="V110" s="21" t="s">
        <v>17</v>
      </c>
      <c r="W110" s="21"/>
      <c r="X110" s="88" t="s">
        <v>61</v>
      </c>
      <c r="Y110" s="159" t="s">
        <v>66</v>
      </c>
      <c r="Z110" s="158"/>
      <c r="AA110" s="88" t="s">
        <v>61</v>
      </c>
      <c r="AB110" s="160" t="s">
        <v>66</v>
      </c>
      <c r="AC110" s="161"/>
    </row>
    <row r="111" spans="1:29" ht="16.5" customHeight="1">
      <c r="A111" s="146">
        <v>-2.25</v>
      </c>
      <c r="B111" s="147">
        <v>2</v>
      </c>
      <c r="C111" s="148">
        <v>5</v>
      </c>
      <c r="D111" s="149" t="s">
        <v>91</v>
      </c>
      <c r="E111" s="150" t="s">
        <v>52</v>
      </c>
      <c r="F111" s="151">
        <v>9</v>
      </c>
      <c r="G111" s="152"/>
      <c r="H111" s="152">
        <v>50</v>
      </c>
      <c r="I111" s="153">
        <v>6</v>
      </c>
      <c r="J111" s="154">
        <v>4</v>
      </c>
      <c r="K111" s="24">
        <v>2.25</v>
      </c>
      <c r="L111" s="9"/>
      <c r="M111" s="146">
        <v>0.5</v>
      </c>
      <c r="N111" s="147">
        <v>4</v>
      </c>
      <c r="O111" s="148">
        <v>7</v>
      </c>
      <c r="P111" s="149" t="s">
        <v>98</v>
      </c>
      <c r="Q111" s="150" t="s">
        <v>54</v>
      </c>
      <c r="R111" s="151">
        <v>6</v>
      </c>
      <c r="S111" s="152">
        <v>200</v>
      </c>
      <c r="T111" s="152"/>
      <c r="U111" s="153">
        <v>8</v>
      </c>
      <c r="V111" s="154">
        <v>2</v>
      </c>
      <c r="W111" s="24">
        <v>-0.5</v>
      </c>
      <c r="X111" s="82" t="str">
        <f>C111&amp;"+"&amp;I111</f>
        <v>5+6</v>
      </c>
      <c r="Y111" s="83">
        <f>MATCH(A111,{-40000,-0.9999999999,1,40000},1)-1</f>
        <v>0</v>
      </c>
      <c r="Z111" s="79">
        <f>MATCH(K111,{-40000,-0.9999999999,1,40000},1)-1</f>
        <v>2</v>
      </c>
      <c r="AA111" s="82" t="str">
        <f>O111&amp;"+"&amp;U111</f>
        <v>7+8</v>
      </c>
      <c r="AB111" s="83">
        <f>MATCH(M111,{-40000,-0.9999999999,1,40000},1)-1</f>
        <v>1</v>
      </c>
      <c r="AC111" s="79">
        <f>MATCH(W111,{-40000,-0.9999999999,1,40000},1)-1</f>
        <v>1</v>
      </c>
    </row>
    <row r="112" spans="1:29" ht="16.5" customHeight="1">
      <c r="A112" s="146">
        <v>2.625</v>
      </c>
      <c r="B112" s="147">
        <v>5</v>
      </c>
      <c r="C112" s="148">
        <v>4</v>
      </c>
      <c r="D112" s="149" t="s">
        <v>98</v>
      </c>
      <c r="E112" s="150" t="s">
        <v>52</v>
      </c>
      <c r="F112" s="151">
        <v>9</v>
      </c>
      <c r="G112" s="152">
        <v>140</v>
      </c>
      <c r="H112" s="152"/>
      <c r="I112" s="153">
        <v>8</v>
      </c>
      <c r="J112" s="154">
        <v>1</v>
      </c>
      <c r="K112" s="24">
        <v>-2.625</v>
      </c>
      <c r="L112" s="9"/>
      <c r="M112" s="146">
        <v>-1.25</v>
      </c>
      <c r="N112" s="147">
        <v>2</v>
      </c>
      <c r="O112" s="148">
        <v>3</v>
      </c>
      <c r="P112" s="155" t="s">
        <v>104</v>
      </c>
      <c r="Q112" s="150" t="s">
        <v>46</v>
      </c>
      <c r="R112" s="151">
        <v>8</v>
      </c>
      <c r="S112" s="152">
        <v>120</v>
      </c>
      <c r="T112" s="152"/>
      <c r="U112" s="153">
        <v>6</v>
      </c>
      <c r="V112" s="154">
        <v>4</v>
      </c>
      <c r="W112" s="24">
        <v>1.25</v>
      </c>
      <c r="X112" s="84" t="str">
        <f>C112&amp;"+"&amp;I112</f>
        <v>4+8</v>
      </c>
      <c r="Y112" s="85">
        <f>MATCH(A112,{-40000,-0.9999999999,1,40000},1)-1</f>
        <v>2</v>
      </c>
      <c r="Z112" s="80">
        <f>MATCH(K112,{-40000,-0.9999999999,1,40000},1)-1</f>
        <v>0</v>
      </c>
      <c r="AA112" s="84" t="str">
        <f>O112&amp;"+"&amp;U112</f>
        <v>3+6</v>
      </c>
      <c r="AB112" s="85">
        <f>MATCH(M112,{-40000,-0.9999999999,1,40000},1)-1</f>
        <v>0</v>
      </c>
      <c r="AC112" s="80">
        <f>MATCH(W112,{-40000,-0.9999999999,1,40000},1)-1</f>
        <v>2</v>
      </c>
    </row>
    <row r="113" spans="1:29" ht="16.5" customHeight="1">
      <c r="A113" s="146">
        <v>-3.75</v>
      </c>
      <c r="B113" s="147">
        <v>0</v>
      </c>
      <c r="C113" s="148">
        <v>2</v>
      </c>
      <c r="D113" s="149" t="s">
        <v>102</v>
      </c>
      <c r="E113" s="150" t="s">
        <v>52</v>
      </c>
      <c r="F113" s="151">
        <v>9</v>
      </c>
      <c r="G113" s="152"/>
      <c r="H113" s="152">
        <v>100</v>
      </c>
      <c r="I113" s="153">
        <v>3</v>
      </c>
      <c r="J113" s="154">
        <v>6</v>
      </c>
      <c r="K113" s="24">
        <v>3.75</v>
      </c>
      <c r="L113" s="9"/>
      <c r="M113" s="146">
        <v>8.625</v>
      </c>
      <c r="N113" s="147">
        <v>6</v>
      </c>
      <c r="O113" s="148">
        <v>5</v>
      </c>
      <c r="P113" s="149" t="s">
        <v>90</v>
      </c>
      <c r="Q113" s="150" t="s">
        <v>46</v>
      </c>
      <c r="R113" s="151">
        <v>9</v>
      </c>
      <c r="S113" s="152">
        <v>600</v>
      </c>
      <c r="T113" s="152"/>
      <c r="U113" s="153">
        <v>2</v>
      </c>
      <c r="V113" s="154">
        <v>0</v>
      </c>
      <c r="W113" s="24">
        <v>-8.625</v>
      </c>
      <c r="X113" s="84" t="str">
        <f>C113&amp;"+"&amp;I113</f>
        <v>2+3</v>
      </c>
      <c r="Y113" s="85">
        <f>MATCH(A113,{-40000,-0.9999999999,1,40000},1)-1</f>
        <v>0</v>
      </c>
      <c r="Z113" s="80">
        <f>MATCH(K113,{-40000,-0.9999999999,1,40000},1)-1</f>
        <v>2</v>
      </c>
      <c r="AA113" s="84" t="str">
        <f>O113&amp;"+"&amp;U113</f>
        <v>5+2</v>
      </c>
      <c r="AB113" s="85">
        <f>MATCH(M113,{-40000,-0.9999999999,1,40000},1)-1</f>
        <v>2</v>
      </c>
      <c r="AC113" s="80">
        <f>MATCH(W113,{-40000,-0.9999999999,1,40000},1)-1</f>
        <v>0</v>
      </c>
    </row>
    <row r="114" spans="1:29" ht="16.5" customHeight="1">
      <c r="A114" s="146">
        <v>2.625</v>
      </c>
      <c r="B114" s="147">
        <v>5</v>
      </c>
      <c r="C114" s="148">
        <v>7</v>
      </c>
      <c r="D114" s="149" t="s">
        <v>103</v>
      </c>
      <c r="E114" s="150" t="s">
        <v>46</v>
      </c>
      <c r="F114" s="151">
        <v>9</v>
      </c>
      <c r="G114" s="152">
        <v>140</v>
      </c>
      <c r="H114" s="152"/>
      <c r="I114" s="153">
        <v>1</v>
      </c>
      <c r="J114" s="154">
        <v>1</v>
      </c>
      <c r="K114" s="24">
        <v>-2.625</v>
      </c>
      <c r="L114" s="9"/>
      <c r="M114" s="146">
        <v>-6.375</v>
      </c>
      <c r="N114" s="147">
        <v>0</v>
      </c>
      <c r="O114" s="148">
        <v>1</v>
      </c>
      <c r="P114" s="155" t="s">
        <v>90</v>
      </c>
      <c r="Q114" s="150" t="s">
        <v>46</v>
      </c>
      <c r="R114" s="151">
        <v>8</v>
      </c>
      <c r="S114" s="152"/>
      <c r="T114" s="152">
        <v>100</v>
      </c>
      <c r="U114" s="153">
        <v>4</v>
      </c>
      <c r="V114" s="154">
        <v>6</v>
      </c>
      <c r="W114" s="24">
        <v>6.375</v>
      </c>
      <c r="X114" s="86" t="str">
        <f>C114&amp;"+"&amp;I114</f>
        <v>7+1</v>
      </c>
      <c r="Y114" s="87">
        <f>MATCH(A114,{-40000,-0.9999999999,1,40000},1)-1</f>
        <v>2</v>
      </c>
      <c r="Z114" s="81">
        <f>MATCH(K114,{-40000,-0.9999999999,1,40000},1)-1</f>
        <v>0</v>
      </c>
      <c r="AA114" s="86" t="str">
        <f>O114&amp;"+"&amp;U114</f>
        <v>1+4</v>
      </c>
      <c r="AB114" s="87">
        <f>MATCH(M114,{-40000,-0.9999999999,1,40000},1)-1</f>
        <v>0</v>
      </c>
      <c r="AC114" s="81">
        <f>MATCH(W114,{-40000,-0.9999999999,1,40000},1)-1</f>
        <v>2</v>
      </c>
    </row>
    <row r="115" spans="1:29" s="49" customFormat="1" ht="30" customHeight="1">
      <c r="A115" s="10"/>
      <c r="B115" s="10"/>
      <c r="C115" s="25"/>
      <c r="D115" s="10"/>
      <c r="E115" s="10"/>
      <c r="F115" s="10"/>
      <c r="G115" s="10"/>
      <c r="H115" s="10"/>
      <c r="I115" s="25"/>
      <c r="J115" s="10"/>
      <c r="K115" s="10"/>
      <c r="L115" s="15"/>
      <c r="M115" s="10"/>
      <c r="N115" s="10"/>
      <c r="O115" s="25"/>
      <c r="P115" s="10"/>
      <c r="Q115" s="10"/>
      <c r="R115" s="10"/>
      <c r="S115" s="10"/>
      <c r="T115" s="10"/>
      <c r="U115" s="25"/>
      <c r="V115" s="10"/>
      <c r="W115" s="10"/>
      <c r="X115" s="143"/>
      <c r="Y115" s="145"/>
      <c r="Z115" s="145"/>
      <c r="AB115" s="145"/>
      <c r="AC115" s="145"/>
    </row>
    <row r="116" spans="1:29" s="49" customFormat="1" ht="15">
      <c r="A116" s="2"/>
      <c r="B116" s="3" t="s">
        <v>2</v>
      </c>
      <c r="C116" s="4"/>
      <c r="D116" s="3"/>
      <c r="E116" s="5" t="s">
        <v>32</v>
      </c>
      <c r="F116" s="1"/>
      <c r="G116" s="6" t="s">
        <v>4</v>
      </c>
      <c r="H116" s="6"/>
      <c r="I116" s="7" t="s">
        <v>22</v>
      </c>
      <c r="J116" s="7"/>
      <c r="K116" s="8"/>
      <c r="L116" s="9">
        <v>150</v>
      </c>
      <c r="M116" s="2"/>
      <c r="N116" s="3" t="s">
        <v>2</v>
      </c>
      <c r="O116" s="4"/>
      <c r="P116" s="3"/>
      <c r="Q116" s="5" t="s">
        <v>33</v>
      </c>
      <c r="R116" s="1"/>
      <c r="S116" s="6" t="s">
        <v>4</v>
      </c>
      <c r="T116" s="6"/>
      <c r="U116" s="7" t="s">
        <v>1</v>
      </c>
      <c r="V116" s="7"/>
      <c r="W116" s="8"/>
      <c r="X116" s="143"/>
      <c r="Y116" s="145"/>
      <c r="Z116" s="145"/>
      <c r="AB116" s="145"/>
      <c r="AC116" s="145"/>
    </row>
    <row r="117" spans="1:29" s="49" customFormat="1" ht="12.75">
      <c r="A117" s="11"/>
      <c r="B117" s="11"/>
      <c r="C117" s="12"/>
      <c r="D117" s="13"/>
      <c r="E117" s="13"/>
      <c r="F117" s="13"/>
      <c r="G117" s="14" t="s">
        <v>7</v>
      </c>
      <c r="H117" s="14"/>
      <c r="I117" s="7" t="s">
        <v>8</v>
      </c>
      <c r="J117" s="7"/>
      <c r="K117" s="8"/>
      <c r="L117" s="9">
        <v>150</v>
      </c>
      <c r="M117" s="11"/>
      <c r="N117" s="11"/>
      <c r="O117" s="12"/>
      <c r="P117" s="13"/>
      <c r="Q117" s="13"/>
      <c r="R117" s="13"/>
      <c r="S117" s="14" t="s">
        <v>7</v>
      </c>
      <c r="T117" s="14"/>
      <c r="U117" s="7" t="s">
        <v>9</v>
      </c>
      <c r="V117" s="7"/>
      <c r="W117" s="8"/>
      <c r="X117" s="143"/>
      <c r="Y117" s="145"/>
      <c r="Z117" s="145"/>
      <c r="AB117" s="145"/>
      <c r="AC117" s="145"/>
    </row>
    <row r="118" spans="1:29" s="49" customFormat="1" ht="4.5" customHeight="1">
      <c r="A118" s="92"/>
      <c r="B118" s="93"/>
      <c r="C118" s="94"/>
      <c r="D118" s="95"/>
      <c r="E118" s="96"/>
      <c r="F118" s="97"/>
      <c r="G118" s="98"/>
      <c r="H118" s="98"/>
      <c r="I118" s="94"/>
      <c r="J118" s="93"/>
      <c r="K118" s="99"/>
      <c r="L118" s="9"/>
      <c r="M118" s="92"/>
      <c r="N118" s="93"/>
      <c r="O118" s="94"/>
      <c r="P118" s="95"/>
      <c r="Q118" s="96"/>
      <c r="R118" s="97"/>
      <c r="S118" s="98"/>
      <c r="T118" s="98"/>
      <c r="U118" s="94"/>
      <c r="V118" s="93"/>
      <c r="W118" s="99"/>
      <c r="X118" s="143"/>
      <c r="Y118" s="145"/>
      <c r="Z118" s="145"/>
      <c r="AB118" s="145"/>
      <c r="AC118" s="145"/>
    </row>
    <row r="119" spans="1:29" s="49" customFormat="1" ht="12.75" customHeight="1">
      <c r="A119" s="100"/>
      <c r="B119" s="101"/>
      <c r="C119" s="102"/>
      <c r="D119" s="103"/>
      <c r="E119" s="104" t="s">
        <v>48</v>
      </c>
      <c r="F119" s="165" t="s">
        <v>261</v>
      </c>
      <c r="G119" s="106"/>
      <c r="H119" s="66"/>
      <c r="I119" s="66"/>
      <c r="J119" s="67"/>
      <c r="K119" s="68"/>
      <c r="L119" s="107"/>
      <c r="M119" s="100"/>
      <c r="N119" s="101"/>
      <c r="O119" s="102"/>
      <c r="P119" s="103"/>
      <c r="Q119" s="104" t="s">
        <v>48</v>
      </c>
      <c r="R119" s="105" t="s">
        <v>275</v>
      </c>
      <c r="S119" s="106"/>
      <c r="T119" s="66"/>
      <c r="U119" s="66"/>
      <c r="V119" s="67"/>
      <c r="W119" s="68"/>
      <c r="X119" s="143"/>
      <c r="Y119" s="145"/>
      <c r="Z119" s="145"/>
      <c r="AB119" s="145"/>
      <c r="AC119" s="145"/>
    </row>
    <row r="120" spans="1:29" s="49" customFormat="1" ht="12.75" customHeight="1">
      <c r="A120" s="100"/>
      <c r="B120" s="101"/>
      <c r="C120" s="102"/>
      <c r="D120" s="103"/>
      <c r="E120" s="108" t="s">
        <v>49</v>
      </c>
      <c r="F120" s="105" t="s">
        <v>262</v>
      </c>
      <c r="G120" s="109"/>
      <c r="H120" s="66"/>
      <c r="I120" s="69"/>
      <c r="J120" s="70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8.1</v>
      </c>
      <c r="K120" s="71"/>
      <c r="L120" s="107"/>
      <c r="M120" s="100"/>
      <c r="N120" s="101"/>
      <c r="O120" s="102"/>
      <c r="P120" s="103"/>
      <c r="Q120" s="108" t="s">
        <v>49</v>
      </c>
      <c r="R120" s="105" t="s">
        <v>276</v>
      </c>
      <c r="S120" s="109"/>
      <c r="T120" s="66"/>
      <c r="U120" s="69"/>
      <c r="V120" s="70">
        <f>IF(R119&amp;R120&amp;R121&amp;R122="","",(LEN(R119&amp;R120&amp;R121&amp;R122)-LEN(SUBSTITUTE(R119&amp;R120&amp;R121&amp;R122,"Т","")))*4+(LEN(R119&amp;R120&amp;R121&amp;R122)-LEN(SUBSTITUTE(R119&amp;R120&amp;R121&amp;R122,"К","")))*3+(LEN(R119&amp;R120&amp;R121&amp;R122)-LEN(SUBSTITUTE(R119&amp;R120&amp;R121&amp;R122,"Д","")))*2+(LEN(R119&amp;R120&amp;R121&amp;R122)-LEN(SUBSTITUTE(R119&amp;R120&amp;R121&amp;R122,"В","")))+0.1)</f>
        <v>11.1</v>
      </c>
      <c r="W120" s="71"/>
      <c r="X120" s="143"/>
      <c r="Y120" s="145"/>
      <c r="Z120" s="145"/>
      <c r="AB120" s="145"/>
      <c r="AC120" s="145"/>
    </row>
    <row r="121" spans="1:29" s="49" customFormat="1" ht="12.75" customHeight="1">
      <c r="A121" s="100"/>
      <c r="B121" s="101"/>
      <c r="C121" s="102"/>
      <c r="D121" s="103"/>
      <c r="E121" s="108" t="s">
        <v>50</v>
      </c>
      <c r="F121" s="105" t="s">
        <v>263</v>
      </c>
      <c r="G121" s="106"/>
      <c r="H121" s="66"/>
      <c r="I121" s="72">
        <f>IF(J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3.1</v>
      </c>
      <c r="J121" s="70" t="str">
        <f>IF(J120="","","+")</f>
        <v>+</v>
      </c>
      <c r="K121" s="73">
        <f>IF(J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11.1</v>
      </c>
      <c r="L121" s="107"/>
      <c r="M121" s="100"/>
      <c r="N121" s="101"/>
      <c r="O121" s="102"/>
      <c r="P121" s="103"/>
      <c r="Q121" s="108" t="s">
        <v>50</v>
      </c>
      <c r="R121" s="105" t="s">
        <v>254</v>
      </c>
      <c r="S121" s="106"/>
      <c r="T121" s="66"/>
      <c r="U121" s="72">
        <f>IF(V120="","",(LEN(N123&amp;N124&amp;N125&amp;N126)-LEN(SUBSTITUTE(N123&amp;N124&amp;N125&amp;N126,"Т","")))*4+(LEN(N123&amp;N124&amp;N125&amp;N126)-LEN(SUBSTITUTE(N123&amp;N124&amp;N125&amp;N126,"К","")))*3+(LEN(N123&amp;N124&amp;N125&amp;N126)-LEN(SUBSTITUTE(N123&amp;N124&amp;N125&amp;N126,"Д","")))*2+(LEN(N123&amp;N124&amp;N125&amp;N126)-LEN(SUBSTITUTE(N123&amp;N124&amp;N125&amp;N126,"В","")))+0.1)</f>
        <v>10.1</v>
      </c>
      <c r="V121" s="70" t="str">
        <f>IF(V120="","","+")</f>
        <v>+</v>
      </c>
      <c r="W121" s="73">
        <f>IF(V120="","",(LEN(T123&amp;T124&amp;T125&amp;T126)-LEN(SUBSTITUTE(T123&amp;T124&amp;T125&amp;T126,"Т","")))*4+(LEN(T123&amp;T124&amp;T125&amp;T126)-LEN(SUBSTITUTE(T123&amp;T124&amp;T125&amp;T126,"К","")))*3+(LEN(T123&amp;T124&amp;T125&amp;T126)-LEN(SUBSTITUTE(T123&amp;T124&amp;T125&amp;T126,"Д","")))*2+(LEN(T123&amp;T124&amp;T125&amp;T126)-LEN(SUBSTITUTE(T123&amp;T124&amp;T125&amp;T126,"В","")))+0.1)</f>
        <v>13.1</v>
      </c>
      <c r="X121" s="143"/>
      <c r="Y121" s="145"/>
      <c r="Z121" s="145"/>
      <c r="AB121" s="145"/>
      <c r="AC121" s="145"/>
    </row>
    <row r="122" spans="1:29" s="49" customFormat="1" ht="12.75" customHeight="1">
      <c r="A122" s="100"/>
      <c r="B122" s="101"/>
      <c r="C122" s="102"/>
      <c r="D122" s="103"/>
      <c r="E122" s="104" t="s">
        <v>51</v>
      </c>
      <c r="F122" s="165" t="s">
        <v>264</v>
      </c>
      <c r="G122" s="106"/>
      <c r="H122" s="66"/>
      <c r="I122" s="69"/>
      <c r="J122" s="70">
        <f>IF(J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18.1</v>
      </c>
      <c r="K122" s="71"/>
      <c r="L122" s="107"/>
      <c r="M122" s="100"/>
      <c r="N122" s="101"/>
      <c r="O122" s="102"/>
      <c r="P122" s="103"/>
      <c r="Q122" s="104" t="s">
        <v>51</v>
      </c>
      <c r="R122" s="105" t="s">
        <v>277</v>
      </c>
      <c r="S122" s="106"/>
      <c r="T122" s="66"/>
      <c r="U122" s="69"/>
      <c r="V122" s="70">
        <f>IF(V120="","",(LEN(R127&amp;R128&amp;R129&amp;R130)-LEN(SUBSTITUTE(R127&amp;R128&amp;R129&amp;R130,"Т","")))*4+(LEN(R127&amp;R128&amp;R129&amp;R130)-LEN(SUBSTITUTE(R127&amp;R128&amp;R129&amp;R130,"К","")))*3+(LEN(R127&amp;R128&amp;R129&amp;R130)-LEN(SUBSTITUTE(R127&amp;R128&amp;R129&amp;R130,"Д","")))*2+(LEN(R127&amp;R128&amp;R129&amp;R130)-LEN(SUBSTITUTE(R127&amp;R128&amp;R129&amp;R130,"В","")))+0.1)</f>
        <v>6.1</v>
      </c>
      <c r="W122" s="71"/>
      <c r="X122" s="143"/>
      <c r="Y122" s="145"/>
      <c r="Z122" s="145"/>
      <c r="AB122" s="145"/>
      <c r="AC122" s="145"/>
    </row>
    <row r="123" spans="1:29" s="49" customFormat="1" ht="12.75" customHeight="1">
      <c r="A123" s="110" t="s">
        <v>48</v>
      </c>
      <c r="B123" s="111" t="s">
        <v>272</v>
      </c>
      <c r="C123" s="102"/>
      <c r="D123" s="103"/>
      <c r="F123" s="106"/>
      <c r="G123" s="104" t="s">
        <v>48</v>
      </c>
      <c r="H123" s="112" t="s">
        <v>265</v>
      </c>
      <c r="I123" s="106"/>
      <c r="J123" s="109"/>
      <c r="K123" s="68"/>
      <c r="L123" s="107"/>
      <c r="M123" s="110" t="s">
        <v>48</v>
      </c>
      <c r="N123" s="111" t="s">
        <v>284</v>
      </c>
      <c r="O123" s="102"/>
      <c r="P123" s="103"/>
      <c r="R123" s="106"/>
      <c r="S123" s="104" t="s">
        <v>48</v>
      </c>
      <c r="T123" s="112" t="s">
        <v>278</v>
      </c>
      <c r="U123" s="106"/>
      <c r="V123" s="109"/>
      <c r="W123" s="68"/>
      <c r="X123" s="143"/>
      <c r="Y123" s="145"/>
      <c r="Z123" s="145"/>
      <c r="AB123" s="145"/>
      <c r="AC123" s="145"/>
    </row>
    <row r="124" spans="1:29" s="49" customFormat="1" ht="12.75" customHeight="1">
      <c r="A124" s="113" t="s">
        <v>49</v>
      </c>
      <c r="B124" s="111" t="s">
        <v>273</v>
      </c>
      <c r="C124" s="114"/>
      <c r="D124" s="103"/>
      <c r="F124" s="115"/>
      <c r="G124" s="108" t="s">
        <v>49</v>
      </c>
      <c r="H124" s="112" t="s">
        <v>177</v>
      </c>
      <c r="I124" s="106"/>
      <c r="J124" s="109"/>
      <c r="K124" s="68"/>
      <c r="L124" s="107"/>
      <c r="M124" s="113" t="s">
        <v>49</v>
      </c>
      <c r="N124" s="111" t="s">
        <v>285</v>
      </c>
      <c r="O124" s="114"/>
      <c r="P124" s="103"/>
      <c r="R124" s="115"/>
      <c r="S124" s="108" t="s">
        <v>49</v>
      </c>
      <c r="T124" s="112" t="s">
        <v>279</v>
      </c>
      <c r="U124" s="106"/>
      <c r="V124" s="109"/>
      <c r="W124" s="68"/>
      <c r="X124" s="143"/>
      <c r="Y124" s="145"/>
      <c r="Z124" s="145"/>
      <c r="AB124" s="145"/>
      <c r="AC124" s="145"/>
    </row>
    <row r="125" spans="1:29" s="49" customFormat="1" ht="12.75" customHeight="1">
      <c r="A125" s="113" t="s">
        <v>50</v>
      </c>
      <c r="B125" s="111" t="s">
        <v>274</v>
      </c>
      <c r="C125" s="102"/>
      <c r="D125" s="103"/>
      <c r="F125" s="115"/>
      <c r="G125" s="108" t="s">
        <v>50</v>
      </c>
      <c r="H125" s="112" t="s">
        <v>266</v>
      </c>
      <c r="I125" s="106"/>
      <c r="J125" s="106"/>
      <c r="K125" s="68"/>
      <c r="L125" s="107"/>
      <c r="M125" s="113" t="s">
        <v>50</v>
      </c>
      <c r="N125" s="111" t="s">
        <v>150</v>
      </c>
      <c r="O125" s="102"/>
      <c r="P125" s="103"/>
      <c r="R125" s="115"/>
      <c r="S125" s="108" t="s">
        <v>50</v>
      </c>
      <c r="T125" s="112" t="s">
        <v>280</v>
      </c>
      <c r="U125" s="106"/>
      <c r="V125" s="106"/>
      <c r="W125" s="68"/>
      <c r="X125" s="143"/>
      <c r="Y125" s="145"/>
      <c r="Z125" s="145"/>
      <c r="AB125" s="145"/>
      <c r="AC125" s="145"/>
    </row>
    <row r="126" spans="1:29" s="49" customFormat="1" ht="12.75" customHeight="1">
      <c r="A126" s="110" t="s">
        <v>51</v>
      </c>
      <c r="B126" s="111" t="s">
        <v>212</v>
      </c>
      <c r="C126" s="114"/>
      <c r="D126" s="103"/>
      <c r="F126" s="106"/>
      <c r="G126" s="104" t="s">
        <v>51</v>
      </c>
      <c r="H126" s="112" t="s">
        <v>267</v>
      </c>
      <c r="I126" s="53"/>
      <c r="J126" s="55" t="s">
        <v>55</v>
      </c>
      <c r="K126" s="54"/>
      <c r="L126" s="107"/>
      <c r="M126" s="110" t="s">
        <v>51</v>
      </c>
      <c r="N126" s="111" t="s">
        <v>286</v>
      </c>
      <c r="O126" s="114"/>
      <c r="P126" s="103"/>
      <c r="R126" s="106"/>
      <c r="S126" s="104" t="s">
        <v>51</v>
      </c>
      <c r="T126" s="112" t="s">
        <v>281</v>
      </c>
      <c r="U126" s="53"/>
      <c r="V126" s="55" t="s">
        <v>55</v>
      </c>
      <c r="W126" s="54"/>
      <c r="X126" s="143"/>
      <c r="Y126" s="145"/>
      <c r="Z126" s="145"/>
      <c r="AB126" s="145"/>
      <c r="AC126" s="145"/>
    </row>
    <row r="127" spans="1:29" s="49" customFormat="1" ht="12.75" customHeight="1">
      <c r="A127" s="116"/>
      <c r="B127" s="114"/>
      <c r="C127" s="104"/>
      <c r="D127" s="103"/>
      <c r="E127" s="104" t="s">
        <v>48</v>
      </c>
      <c r="F127" s="105" t="s">
        <v>268</v>
      </c>
      <c r="G127" s="106"/>
      <c r="H127" s="117"/>
      <c r="I127" s="56" t="s">
        <v>52</v>
      </c>
      <c r="J127" s="163" t="s">
        <v>435</v>
      </c>
      <c r="K127" s="54"/>
      <c r="L127" s="107"/>
      <c r="M127" s="116"/>
      <c r="N127" s="114"/>
      <c r="O127" s="104"/>
      <c r="P127" s="103"/>
      <c r="Q127" s="104" t="s">
        <v>48</v>
      </c>
      <c r="R127" s="105" t="s">
        <v>282</v>
      </c>
      <c r="S127" s="106"/>
      <c r="T127" s="117"/>
      <c r="U127" s="56" t="s">
        <v>52</v>
      </c>
      <c r="V127" s="163" t="s">
        <v>438</v>
      </c>
      <c r="W127" s="54"/>
      <c r="X127" s="143"/>
      <c r="Y127" s="145"/>
      <c r="Z127" s="145"/>
      <c r="AB127" s="145"/>
      <c r="AC127" s="145"/>
    </row>
    <row r="128" spans="1:29" s="49" customFormat="1" ht="12.75" customHeight="1">
      <c r="A128" s="100"/>
      <c r="B128" s="57" t="s">
        <v>56</v>
      </c>
      <c r="C128" s="102"/>
      <c r="D128" s="103"/>
      <c r="E128" s="108" t="s">
        <v>49</v>
      </c>
      <c r="F128" s="105" t="s">
        <v>269</v>
      </c>
      <c r="G128" s="106"/>
      <c r="H128" s="66"/>
      <c r="I128" s="56" t="s">
        <v>46</v>
      </c>
      <c r="J128" s="65" t="s">
        <v>435</v>
      </c>
      <c r="K128" s="54"/>
      <c r="L128" s="107"/>
      <c r="M128" s="100"/>
      <c r="N128" s="57" t="s">
        <v>56</v>
      </c>
      <c r="O128" s="102"/>
      <c r="P128" s="103"/>
      <c r="Q128" s="108" t="s">
        <v>49</v>
      </c>
      <c r="R128" s="105" t="s">
        <v>220</v>
      </c>
      <c r="S128" s="106"/>
      <c r="T128" s="66"/>
      <c r="U128" s="56" t="s">
        <v>46</v>
      </c>
      <c r="V128" s="65" t="s">
        <v>438</v>
      </c>
      <c r="W128" s="54"/>
      <c r="X128" s="143"/>
      <c r="Y128" s="145"/>
      <c r="Z128" s="145"/>
      <c r="AB128" s="145"/>
      <c r="AC128" s="145"/>
    </row>
    <row r="129" spans="1:29" s="49" customFormat="1" ht="12.75" customHeight="1">
      <c r="A129" s="100"/>
      <c r="B129" s="57" t="s">
        <v>437</v>
      </c>
      <c r="C129" s="102"/>
      <c r="D129" s="103"/>
      <c r="E129" s="108" t="s">
        <v>50</v>
      </c>
      <c r="F129" s="105" t="s">
        <v>270</v>
      </c>
      <c r="G129" s="109"/>
      <c r="H129" s="66"/>
      <c r="I129" s="56" t="s">
        <v>54</v>
      </c>
      <c r="J129" s="65" t="s">
        <v>436</v>
      </c>
      <c r="K129" s="54"/>
      <c r="L129" s="107"/>
      <c r="M129" s="100"/>
      <c r="N129" s="57" t="s">
        <v>440</v>
      </c>
      <c r="O129" s="102"/>
      <c r="P129" s="103"/>
      <c r="Q129" s="108" t="s">
        <v>50</v>
      </c>
      <c r="R129" s="105" t="s">
        <v>283</v>
      </c>
      <c r="S129" s="109"/>
      <c r="T129" s="66"/>
      <c r="U129" s="56" t="s">
        <v>54</v>
      </c>
      <c r="V129" s="65" t="s">
        <v>439</v>
      </c>
      <c r="W129" s="54"/>
      <c r="X129" s="143"/>
      <c r="Y129" s="145"/>
      <c r="Z129" s="145"/>
      <c r="AB129" s="145"/>
      <c r="AC129" s="145"/>
    </row>
    <row r="130" spans="1:29" s="49" customFormat="1" ht="12.75" customHeight="1">
      <c r="A130" s="118"/>
      <c r="B130" s="119"/>
      <c r="C130" s="119"/>
      <c r="D130" s="103"/>
      <c r="E130" s="104" t="s">
        <v>51</v>
      </c>
      <c r="F130" s="111" t="s">
        <v>271</v>
      </c>
      <c r="G130" s="119"/>
      <c r="H130" s="119"/>
      <c r="I130" s="59" t="s">
        <v>53</v>
      </c>
      <c r="J130" s="65" t="s">
        <v>436</v>
      </c>
      <c r="K130" s="60"/>
      <c r="L130" s="120"/>
      <c r="M130" s="118"/>
      <c r="N130" s="119"/>
      <c r="O130" s="119"/>
      <c r="P130" s="103"/>
      <c r="Q130" s="104" t="s">
        <v>51</v>
      </c>
      <c r="R130" s="111" t="s">
        <v>150</v>
      </c>
      <c r="S130" s="119"/>
      <c r="T130" s="119"/>
      <c r="U130" s="59" t="s">
        <v>53</v>
      </c>
      <c r="V130" s="65" t="s">
        <v>439</v>
      </c>
      <c r="W130" s="60"/>
      <c r="X130" s="143"/>
      <c r="Y130" s="145"/>
      <c r="Z130" s="145"/>
      <c r="AB130" s="145"/>
      <c r="AC130" s="145"/>
    </row>
    <row r="131" spans="1:29" ht="4.5" customHeight="1">
      <c r="A131" s="121"/>
      <c r="B131" s="122"/>
      <c r="C131" s="123"/>
      <c r="D131" s="124"/>
      <c r="E131" s="125"/>
      <c r="F131" s="126"/>
      <c r="G131" s="127"/>
      <c r="H131" s="127"/>
      <c r="I131" s="123"/>
      <c r="J131" s="122"/>
      <c r="K131" s="128"/>
      <c r="M131" s="121"/>
      <c r="N131" s="122"/>
      <c r="O131" s="123"/>
      <c r="P131" s="124"/>
      <c r="Q131" s="125"/>
      <c r="R131" s="126"/>
      <c r="S131" s="127"/>
      <c r="T131" s="127"/>
      <c r="U131" s="123"/>
      <c r="V131" s="122"/>
      <c r="W131" s="128"/>
      <c r="X131" s="143"/>
      <c r="Y131" s="145"/>
      <c r="Z131" s="145"/>
      <c r="AA131" s="49"/>
      <c r="AB131" s="145"/>
      <c r="AC131" s="145"/>
    </row>
    <row r="132" spans="1:29" ht="12.75" customHeight="1">
      <c r="A132" s="16"/>
      <c r="B132" s="16" t="s">
        <v>10</v>
      </c>
      <c r="C132" s="17"/>
      <c r="D132" s="18" t="s">
        <v>11</v>
      </c>
      <c r="E132" s="18" t="s">
        <v>12</v>
      </c>
      <c r="F132" s="18" t="s">
        <v>13</v>
      </c>
      <c r="G132" s="19" t="s">
        <v>14</v>
      </c>
      <c r="H132" s="20"/>
      <c r="I132" s="17" t="s">
        <v>15</v>
      </c>
      <c r="J132" s="18" t="s">
        <v>10</v>
      </c>
      <c r="K132" s="16" t="s">
        <v>16</v>
      </c>
      <c r="L132" s="9">
        <v>150</v>
      </c>
      <c r="M132" s="16"/>
      <c r="N132" s="16" t="s">
        <v>10</v>
      </c>
      <c r="O132" s="17"/>
      <c r="P132" s="18" t="s">
        <v>11</v>
      </c>
      <c r="Q132" s="18" t="s">
        <v>12</v>
      </c>
      <c r="R132" s="18" t="s">
        <v>13</v>
      </c>
      <c r="S132" s="19" t="s">
        <v>14</v>
      </c>
      <c r="T132" s="20"/>
      <c r="U132" s="17" t="s">
        <v>15</v>
      </c>
      <c r="V132" s="18" t="s">
        <v>10</v>
      </c>
      <c r="W132" s="16" t="s">
        <v>16</v>
      </c>
      <c r="X132" s="156" t="s">
        <v>62</v>
      </c>
      <c r="Y132" s="157"/>
      <c r="Z132" s="158"/>
      <c r="AA132" s="162" t="s">
        <v>63</v>
      </c>
      <c r="AB132" s="160"/>
      <c r="AC132" s="161"/>
    </row>
    <row r="133" spans="1:29" ht="12.75">
      <c r="A133" s="21" t="s">
        <v>16</v>
      </c>
      <c r="B133" s="129" t="s">
        <v>17</v>
      </c>
      <c r="C133" s="130" t="s">
        <v>18</v>
      </c>
      <c r="D133" s="131" t="s">
        <v>19</v>
      </c>
      <c r="E133" s="131" t="s">
        <v>20</v>
      </c>
      <c r="F133" s="131"/>
      <c r="G133" s="23" t="s">
        <v>18</v>
      </c>
      <c r="H133" s="23" t="s">
        <v>15</v>
      </c>
      <c r="I133" s="22"/>
      <c r="J133" s="21" t="s">
        <v>17</v>
      </c>
      <c r="K133" s="21"/>
      <c r="L133" s="9">
        <v>150</v>
      </c>
      <c r="M133" s="21" t="s">
        <v>16</v>
      </c>
      <c r="N133" s="129" t="s">
        <v>17</v>
      </c>
      <c r="O133" s="130" t="s">
        <v>18</v>
      </c>
      <c r="P133" s="131" t="s">
        <v>19</v>
      </c>
      <c r="Q133" s="131" t="s">
        <v>20</v>
      </c>
      <c r="R133" s="131"/>
      <c r="S133" s="23" t="s">
        <v>18</v>
      </c>
      <c r="T133" s="23" t="s">
        <v>15</v>
      </c>
      <c r="U133" s="22"/>
      <c r="V133" s="21" t="s">
        <v>17</v>
      </c>
      <c r="W133" s="21"/>
      <c r="X133" s="88" t="s">
        <v>61</v>
      </c>
      <c r="Y133" s="159" t="s">
        <v>66</v>
      </c>
      <c r="Z133" s="158"/>
      <c r="AA133" s="88" t="s">
        <v>61</v>
      </c>
      <c r="AB133" s="160" t="s">
        <v>66</v>
      </c>
      <c r="AC133" s="161"/>
    </row>
    <row r="134" spans="1:29" ht="16.5" customHeight="1">
      <c r="A134" s="146">
        <v>-2.5</v>
      </c>
      <c r="B134" s="147">
        <v>2</v>
      </c>
      <c r="C134" s="148">
        <v>7</v>
      </c>
      <c r="D134" s="149" t="s">
        <v>104</v>
      </c>
      <c r="E134" s="150" t="s">
        <v>52</v>
      </c>
      <c r="F134" s="151">
        <v>9</v>
      </c>
      <c r="G134" s="152">
        <v>150</v>
      </c>
      <c r="H134" s="152"/>
      <c r="I134" s="153">
        <v>8</v>
      </c>
      <c r="J134" s="154">
        <v>4</v>
      </c>
      <c r="K134" s="24">
        <v>2.5</v>
      </c>
      <c r="L134" s="9"/>
      <c r="M134" s="146">
        <v>0.125</v>
      </c>
      <c r="N134" s="147">
        <v>4</v>
      </c>
      <c r="O134" s="148">
        <v>7</v>
      </c>
      <c r="P134" s="149" t="s">
        <v>105</v>
      </c>
      <c r="Q134" s="150" t="s">
        <v>54</v>
      </c>
      <c r="R134" s="151">
        <v>9</v>
      </c>
      <c r="S134" s="152"/>
      <c r="T134" s="152">
        <v>110</v>
      </c>
      <c r="U134" s="153">
        <v>8</v>
      </c>
      <c r="V134" s="154">
        <v>2</v>
      </c>
      <c r="W134" s="24">
        <v>-0.125</v>
      </c>
      <c r="X134" s="82" t="str">
        <f>C134&amp;"+"&amp;I134</f>
        <v>7+8</v>
      </c>
      <c r="Y134" s="83">
        <f>MATCH(A134,{-40000,-0.9999999999,1,40000},1)-1</f>
        <v>0</v>
      </c>
      <c r="Z134" s="79">
        <f>MATCH(K134,{-40000,-0.9999999999,1,40000},1)-1</f>
        <v>2</v>
      </c>
      <c r="AA134" s="82" t="str">
        <f>O134&amp;"+"&amp;U134</f>
        <v>7+8</v>
      </c>
      <c r="AB134" s="83">
        <f>MATCH(M134,{-40000,-0.9999999999,1,40000},1)-1</f>
        <v>1</v>
      </c>
      <c r="AC134" s="79">
        <f>MATCH(W134,{-40000,-0.9999999999,1,40000},1)-1</f>
        <v>1</v>
      </c>
    </row>
    <row r="135" spans="1:29" ht="16.5" customHeight="1">
      <c r="A135" s="146">
        <v>3.375</v>
      </c>
      <c r="B135" s="147">
        <v>4</v>
      </c>
      <c r="C135" s="148">
        <v>3</v>
      </c>
      <c r="D135" s="155" t="s">
        <v>90</v>
      </c>
      <c r="E135" s="150" t="s">
        <v>52</v>
      </c>
      <c r="F135" s="151">
        <v>9</v>
      </c>
      <c r="G135" s="152">
        <v>400</v>
      </c>
      <c r="H135" s="152"/>
      <c r="I135" s="153">
        <v>6</v>
      </c>
      <c r="J135" s="154">
        <v>2</v>
      </c>
      <c r="K135" s="24">
        <v>-3.375</v>
      </c>
      <c r="L135" s="9"/>
      <c r="M135" s="146">
        <v>0.125</v>
      </c>
      <c r="N135" s="147">
        <v>4</v>
      </c>
      <c r="O135" s="148">
        <v>3</v>
      </c>
      <c r="P135" s="149" t="s">
        <v>105</v>
      </c>
      <c r="Q135" s="150" t="s">
        <v>53</v>
      </c>
      <c r="R135" s="151">
        <v>9</v>
      </c>
      <c r="S135" s="152"/>
      <c r="T135" s="152">
        <v>110</v>
      </c>
      <c r="U135" s="153">
        <v>6</v>
      </c>
      <c r="V135" s="154">
        <v>2</v>
      </c>
      <c r="W135" s="24">
        <v>-0.125</v>
      </c>
      <c r="X135" s="84" t="str">
        <f>C135&amp;"+"&amp;I135</f>
        <v>3+6</v>
      </c>
      <c r="Y135" s="85">
        <f>MATCH(A135,{-40000,-0.9999999999,1,40000},1)-1</f>
        <v>2</v>
      </c>
      <c r="Z135" s="80">
        <f>MATCH(K135,{-40000,-0.9999999999,1,40000},1)-1</f>
        <v>0</v>
      </c>
      <c r="AA135" s="84" t="str">
        <f>O135&amp;"+"&amp;U135</f>
        <v>3+6</v>
      </c>
      <c r="AB135" s="85">
        <f>MATCH(M135,{-40000,-0.9999999999,1,40000},1)-1</f>
        <v>1</v>
      </c>
      <c r="AC135" s="80">
        <f>MATCH(W135,{-40000,-0.9999999999,1,40000},1)-1</f>
        <v>1</v>
      </c>
    </row>
    <row r="136" spans="1:29" ht="16.5" customHeight="1">
      <c r="A136" s="146">
        <v>-6.875</v>
      </c>
      <c r="B136" s="147">
        <v>0</v>
      </c>
      <c r="C136" s="148">
        <v>5</v>
      </c>
      <c r="D136" s="149" t="s">
        <v>90</v>
      </c>
      <c r="E136" s="150" t="s">
        <v>52</v>
      </c>
      <c r="F136" s="151">
        <v>8</v>
      </c>
      <c r="G136" s="152"/>
      <c r="H136" s="152">
        <v>50</v>
      </c>
      <c r="I136" s="153">
        <v>2</v>
      </c>
      <c r="J136" s="154">
        <v>6</v>
      </c>
      <c r="K136" s="24">
        <v>6.875</v>
      </c>
      <c r="L136" s="9"/>
      <c r="M136" s="146">
        <v>-0.875</v>
      </c>
      <c r="N136" s="147">
        <v>0</v>
      </c>
      <c r="O136" s="148">
        <v>5</v>
      </c>
      <c r="P136" s="149" t="s">
        <v>97</v>
      </c>
      <c r="Q136" s="150" t="s">
        <v>53</v>
      </c>
      <c r="R136" s="151">
        <v>9</v>
      </c>
      <c r="S136" s="152"/>
      <c r="T136" s="152">
        <v>150</v>
      </c>
      <c r="U136" s="153">
        <v>2</v>
      </c>
      <c r="V136" s="154">
        <v>6</v>
      </c>
      <c r="W136" s="24">
        <v>0.875</v>
      </c>
      <c r="X136" s="84" t="str">
        <f>C136&amp;"+"&amp;I136</f>
        <v>5+2</v>
      </c>
      <c r="Y136" s="85">
        <f>MATCH(A136,{-40000,-0.9999999999,1,40000},1)-1</f>
        <v>0</v>
      </c>
      <c r="Z136" s="80">
        <f>MATCH(K136,{-40000,-0.9999999999,1,40000},1)-1</f>
        <v>2</v>
      </c>
      <c r="AA136" s="84" t="str">
        <f>O136&amp;"+"&amp;U136</f>
        <v>5+2</v>
      </c>
      <c r="AB136" s="85">
        <f>MATCH(M136,{-40000,-0.9999999999,1,40000},1)-1</f>
        <v>1</v>
      </c>
      <c r="AC136" s="80">
        <f>MATCH(W136,{-40000,-0.9999999999,1,40000},1)-1</f>
        <v>1</v>
      </c>
    </row>
    <row r="137" spans="1:29" ht="16.5" customHeight="1">
      <c r="A137" s="146">
        <v>4.25</v>
      </c>
      <c r="B137" s="147">
        <v>6</v>
      </c>
      <c r="C137" s="148">
        <v>1</v>
      </c>
      <c r="D137" s="155" t="s">
        <v>90</v>
      </c>
      <c r="E137" s="150" t="s">
        <v>52</v>
      </c>
      <c r="F137" s="151">
        <v>10</v>
      </c>
      <c r="G137" s="152">
        <v>430</v>
      </c>
      <c r="H137" s="152"/>
      <c r="I137" s="153">
        <v>4</v>
      </c>
      <c r="J137" s="154">
        <v>0</v>
      </c>
      <c r="K137" s="24">
        <v>-4.25</v>
      </c>
      <c r="L137" s="9"/>
      <c r="M137" s="146">
        <v>0.125</v>
      </c>
      <c r="N137" s="147">
        <v>4</v>
      </c>
      <c r="O137" s="148">
        <v>1</v>
      </c>
      <c r="P137" s="149" t="s">
        <v>106</v>
      </c>
      <c r="Q137" s="150" t="s">
        <v>53</v>
      </c>
      <c r="R137" s="151">
        <v>9</v>
      </c>
      <c r="S137" s="152"/>
      <c r="T137" s="152">
        <v>110</v>
      </c>
      <c r="U137" s="153">
        <v>4</v>
      </c>
      <c r="V137" s="154">
        <v>2</v>
      </c>
      <c r="W137" s="24">
        <v>-0.125</v>
      </c>
      <c r="X137" s="86" t="str">
        <f>C137&amp;"+"&amp;I137</f>
        <v>1+4</v>
      </c>
      <c r="Y137" s="87">
        <f>MATCH(A137,{-40000,-0.9999999999,1,40000},1)-1</f>
        <v>2</v>
      </c>
      <c r="Z137" s="81">
        <f>MATCH(K137,{-40000,-0.9999999999,1,40000},1)-1</f>
        <v>0</v>
      </c>
      <c r="AA137" s="86" t="str">
        <f>O137&amp;"+"&amp;U137</f>
        <v>1+4</v>
      </c>
      <c r="AB137" s="87">
        <f>MATCH(M137,{-40000,-0.9999999999,1,40000},1)-1</f>
        <v>1</v>
      </c>
      <c r="AC137" s="81">
        <f>MATCH(W137,{-40000,-0.9999999999,1,40000},1)-1</f>
        <v>1</v>
      </c>
    </row>
    <row r="138" spans="1:29" s="49" customFormat="1" ht="9.75" customHeight="1">
      <c r="A138" s="10"/>
      <c r="B138" s="10"/>
      <c r="C138" s="25"/>
      <c r="D138" s="10"/>
      <c r="E138" s="10"/>
      <c r="F138" s="10"/>
      <c r="G138" s="10"/>
      <c r="H138" s="10"/>
      <c r="I138" s="25"/>
      <c r="J138" s="10"/>
      <c r="K138" s="10"/>
      <c r="L138" s="15"/>
      <c r="M138" s="10"/>
      <c r="N138" s="10"/>
      <c r="O138" s="25"/>
      <c r="P138" s="10"/>
      <c r="Q138" s="10"/>
      <c r="R138" s="10"/>
      <c r="S138" s="10"/>
      <c r="T138" s="10"/>
      <c r="U138" s="25"/>
      <c r="V138" s="10"/>
      <c r="W138" s="10"/>
      <c r="X138" s="143"/>
      <c r="Y138" s="145"/>
      <c r="Z138" s="145"/>
      <c r="AB138" s="145"/>
      <c r="AC138" s="145"/>
    </row>
    <row r="139" spans="1:29" s="49" customFormat="1" ht="15">
      <c r="A139" s="2"/>
      <c r="B139" s="3" t="s">
        <v>2</v>
      </c>
      <c r="C139" s="4"/>
      <c r="D139" s="3"/>
      <c r="E139" s="5" t="s">
        <v>34</v>
      </c>
      <c r="F139" s="1"/>
      <c r="G139" s="6" t="s">
        <v>4</v>
      </c>
      <c r="H139" s="6"/>
      <c r="I139" s="7" t="s">
        <v>5</v>
      </c>
      <c r="J139" s="7"/>
      <c r="K139" s="8"/>
      <c r="L139" s="9">
        <v>150</v>
      </c>
      <c r="M139" s="2"/>
      <c r="N139" s="3" t="s">
        <v>2</v>
      </c>
      <c r="O139" s="4"/>
      <c r="P139" s="3"/>
      <c r="Q139" s="5" t="s">
        <v>35</v>
      </c>
      <c r="R139" s="1"/>
      <c r="S139" s="6" t="s">
        <v>4</v>
      </c>
      <c r="T139" s="6"/>
      <c r="U139" s="7" t="s">
        <v>0</v>
      </c>
      <c r="V139" s="7"/>
      <c r="W139" s="8"/>
      <c r="X139" s="143"/>
      <c r="Y139" s="145"/>
      <c r="Z139" s="145"/>
      <c r="AB139" s="145"/>
      <c r="AC139" s="145"/>
    </row>
    <row r="140" spans="1:29" s="49" customFormat="1" ht="12.75">
      <c r="A140" s="11"/>
      <c r="B140" s="11"/>
      <c r="C140" s="12"/>
      <c r="D140" s="13"/>
      <c r="E140" s="13"/>
      <c r="F140" s="13"/>
      <c r="G140" s="14" t="s">
        <v>7</v>
      </c>
      <c r="H140" s="14"/>
      <c r="I140" s="7" t="s">
        <v>25</v>
      </c>
      <c r="J140" s="7"/>
      <c r="K140" s="8"/>
      <c r="L140" s="9">
        <v>150</v>
      </c>
      <c r="M140" s="11"/>
      <c r="N140" s="11"/>
      <c r="O140" s="12"/>
      <c r="P140" s="13"/>
      <c r="Q140" s="13"/>
      <c r="R140" s="13"/>
      <c r="S140" s="14" t="s">
        <v>7</v>
      </c>
      <c r="T140" s="14"/>
      <c r="U140" s="7" t="s">
        <v>8</v>
      </c>
      <c r="V140" s="7"/>
      <c r="W140" s="8"/>
      <c r="X140" s="143"/>
      <c r="Y140" s="145"/>
      <c r="Z140" s="145"/>
      <c r="AB140" s="145"/>
      <c r="AC140" s="145"/>
    </row>
    <row r="141" spans="1:29" s="49" customFormat="1" ht="4.5" customHeight="1">
      <c r="A141" s="92"/>
      <c r="B141" s="93"/>
      <c r="C141" s="94"/>
      <c r="D141" s="95"/>
      <c r="E141" s="96"/>
      <c r="F141" s="97"/>
      <c r="G141" s="98"/>
      <c r="H141" s="98"/>
      <c r="I141" s="94"/>
      <c r="J141" s="93"/>
      <c r="K141" s="99"/>
      <c r="L141" s="9"/>
      <c r="M141" s="92"/>
      <c r="N141" s="93"/>
      <c r="O141" s="94"/>
      <c r="P141" s="95"/>
      <c r="Q141" s="96"/>
      <c r="R141" s="97"/>
      <c r="S141" s="98"/>
      <c r="T141" s="98"/>
      <c r="U141" s="94"/>
      <c r="V141" s="93"/>
      <c r="W141" s="99"/>
      <c r="X141" s="143"/>
      <c r="Y141" s="145"/>
      <c r="Z141" s="145"/>
      <c r="AB141" s="145"/>
      <c r="AC141" s="145"/>
    </row>
    <row r="142" spans="1:29" s="49" customFormat="1" ht="12.75" customHeight="1">
      <c r="A142" s="100"/>
      <c r="B142" s="101"/>
      <c r="C142" s="102"/>
      <c r="D142" s="103"/>
      <c r="E142" s="104" t="s">
        <v>48</v>
      </c>
      <c r="F142" s="105" t="s">
        <v>287</v>
      </c>
      <c r="G142" s="106"/>
      <c r="H142" s="66"/>
      <c r="I142" s="66"/>
      <c r="J142" s="67"/>
      <c r="K142" s="68"/>
      <c r="L142" s="107"/>
      <c r="M142" s="100"/>
      <c r="N142" s="101"/>
      <c r="O142" s="102"/>
      <c r="P142" s="103"/>
      <c r="Q142" s="104" t="s">
        <v>48</v>
      </c>
      <c r="R142" s="105" t="s">
        <v>300</v>
      </c>
      <c r="S142" s="106"/>
      <c r="T142" s="66"/>
      <c r="U142" s="66"/>
      <c r="V142" s="67"/>
      <c r="W142" s="68"/>
      <c r="X142" s="143"/>
      <c r="Y142" s="145"/>
      <c r="Z142" s="145"/>
      <c r="AB142" s="145"/>
      <c r="AC142" s="145"/>
    </row>
    <row r="143" spans="1:29" s="49" customFormat="1" ht="12.75" customHeight="1">
      <c r="A143" s="100"/>
      <c r="B143" s="101"/>
      <c r="C143" s="102"/>
      <c r="D143" s="103"/>
      <c r="E143" s="108" t="s">
        <v>49</v>
      </c>
      <c r="F143" s="105" t="s">
        <v>288</v>
      </c>
      <c r="G143" s="109"/>
      <c r="H143" s="66"/>
      <c r="I143" s="69"/>
      <c r="J143" s="70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18.1</v>
      </c>
      <c r="K143" s="71"/>
      <c r="L143" s="107"/>
      <c r="M143" s="100"/>
      <c r="N143" s="101"/>
      <c r="O143" s="102"/>
      <c r="P143" s="103"/>
      <c r="Q143" s="108" t="s">
        <v>49</v>
      </c>
      <c r="R143" s="105" t="s">
        <v>229</v>
      </c>
      <c r="S143" s="109"/>
      <c r="T143" s="66"/>
      <c r="U143" s="69"/>
      <c r="V143" s="70">
        <f>IF(R142&amp;R143&amp;R144&amp;R145="","",(LEN(R142&amp;R143&amp;R144&amp;R145)-LEN(SUBSTITUTE(R142&amp;R143&amp;R144&amp;R145,"Т","")))*4+(LEN(R142&amp;R143&amp;R144&amp;R145)-LEN(SUBSTITUTE(R142&amp;R143&amp;R144&amp;R145,"К","")))*3+(LEN(R142&amp;R143&amp;R144&amp;R145)-LEN(SUBSTITUTE(R142&amp;R143&amp;R144&amp;R145,"Д","")))*2+(LEN(R142&amp;R143&amp;R144&amp;R145)-LEN(SUBSTITUTE(R142&amp;R143&amp;R144&amp;R145,"В","")))+0.1)</f>
        <v>7.1</v>
      </c>
      <c r="W143" s="71"/>
      <c r="X143" s="143"/>
      <c r="Y143" s="145"/>
      <c r="Z143" s="145"/>
      <c r="AB143" s="145"/>
      <c r="AC143" s="145"/>
    </row>
    <row r="144" spans="1:29" s="49" customFormat="1" ht="12.75" customHeight="1">
      <c r="A144" s="100"/>
      <c r="B144" s="101"/>
      <c r="C144" s="102"/>
      <c r="D144" s="103"/>
      <c r="E144" s="108" t="s">
        <v>50</v>
      </c>
      <c r="F144" s="105" t="s">
        <v>182</v>
      </c>
      <c r="G144" s="106"/>
      <c r="H144" s="66"/>
      <c r="I144" s="72">
        <f>IF(J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8.1</v>
      </c>
      <c r="J144" s="70" t="str">
        <f>IF(J143="","","+")</f>
        <v>+</v>
      </c>
      <c r="K144" s="73">
        <f>IF(J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10.1</v>
      </c>
      <c r="L144" s="107"/>
      <c r="M144" s="100"/>
      <c r="N144" s="101"/>
      <c r="O144" s="102"/>
      <c r="P144" s="103"/>
      <c r="Q144" s="108" t="s">
        <v>50</v>
      </c>
      <c r="R144" s="105" t="s">
        <v>130</v>
      </c>
      <c r="S144" s="106"/>
      <c r="T144" s="66"/>
      <c r="U144" s="72">
        <f>IF(V143="","",(LEN(N146&amp;N147&amp;N148&amp;N149)-LEN(SUBSTITUTE(N146&amp;N147&amp;N148&amp;N149,"Т","")))*4+(LEN(N146&amp;N147&amp;N148&amp;N149)-LEN(SUBSTITUTE(N146&amp;N147&amp;N148&amp;N149,"К","")))*3+(LEN(N146&amp;N147&amp;N148&amp;N149)-LEN(SUBSTITUTE(N146&amp;N147&amp;N148&amp;N149,"Д","")))*2+(LEN(N146&amp;N147&amp;N148&amp;N149)-LEN(SUBSTITUTE(N146&amp;N147&amp;N148&amp;N149,"В","")))+0.1)</f>
        <v>19.1</v>
      </c>
      <c r="V144" s="70" t="str">
        <f>IF(V143="","","+")</f>
        <v>+</v>
      </c>
      <c r="W144" s="73">
        <f>IF(V143="","",(LEN(T146&amp;T147&amp;T148&amp;T149)-LEN(SUBSTITUTE(T146&amp;T147&amp;T148&amp;T149,"Т","")))*4+(LEN(T146&amp;T147&amp;T148&amp;T149)-LEN(SUBSTITUTE(T146&amp;T147&amp;T148&amp;T149,"К","")))*3+(LEN(T146&amp;T147&amp;T148&amp;T149)-LEN(SUBSTITUTE(T146&amp;T147&amp;T148&amp;T149,"Д","")))*2+(LEN(T146&amp;T147&amp;T148&amp;T149)-LEN(SUBSTITUTE(T146&amp;T147&amp;T148&amp;T149,"В","")))+0.1)</f>
        <v>8.1</v>
      </c>
      <c r="X144" s="143"/>
      <c r="Y144" s="145"/>
      <c r="Z144" s="145"/>
      <c r="AB144" s="145"/>
      <c r="AC144" s="145"/>
    </row>
    <row r="145" spans="1:29" s="49" customFormat="1" ht="12.75" customHeight="1">
      <c r="A145" s="100"/>
      <c r="B145" s="101"/>
      <c r="C145" s="102"/>
      <c r="D145" s="103"/>
      <c r="E145" s="104" t="s">
        <v>51</v>
      </c>
      <c r="F145" s="105" t="s">
        <v>289</v>
      </c>
      <c r="G145" s="106"/>
      <c r="H145" s="66"/>
      <c r="I145" s="69"/>
      <c r="J145" s="70">
        <f>IF(J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4.1</v>
      </c>
      <c r="K145" s="71"/>
      <c r="L145" s="107"/>
      <c r="M145" s="100"/>
      <c r="N145" s="101"/>
      <c r="O145" s="102"/>
      <c r="P145" s="103"/>
      <c r="Q145" s="104" t="s">
        <v>51</v>
      </c>
      <c r="R145" s="105" t="s">
        <v>301</v>
      </c>
      <c r="S145" s="106"/>
      <c r="T145" s="66"/>
      <c r="U145" s="69"/>
      <c r="V145" s="70">
        <f>IF(V143="","",(LEN(R150&amp;R151&amp;R152&amp;R153)-LEN(SUBSTITUTE(R150&amp;R151&amp;R152&amp;R153,"Т","")))*4+(LEN(R150&amp;R151&amp;R152&amp;R153)-LEN(SUBSTITUTE(R150&amp;R151&amp;R152&amp;R153,"К","")))*3+(LEN(R150&amp;R151&amp;R152&amp;R153)-LEN(SUBSTITUTE(R150&amp;R151&amp;R152&amp;R153,"Д","")))*2+(LEN(R150&amp;R151&amp;R152&amp;R153)-LEN(SUBSTITUTE(R150&amp;R151&amp;R152&amp;R153,"В","")))+0.1)</f>
        <v>6.1</v>
      </c>
      <c r="W145" s="71"/>
      <c r="X145" s="143"/>
      <c r="Y145" s="145"/>
      <c r="Z145" s="145"/>
      <c r="AB145" s="145"/>
      <c r="AC145" s="145"/>
    </row>
    <row r="146" spans="1:29" s="49" customFormat="1" ht="12.75" customHeight="1">
      <c r="A146" s="110" t="s">
        <v>48</v>
      </c>
      <c r="B146" s="111" t="s">
        <v>297</v>
      </c>
      <c r="C146" s="102"/>
      <c r="D146" s="103"/>
      <c r="F146" s="106"/>
      <c r="G146" s="104" t="s">
        <v>48</v>
      </c>
      <c r="H146" s="112" t="s">
        <v>290</v>
      </c>
      <c r="I146" s="106"/>
      <c r="J146" s="109"/>
      <c r="K146" s="68"/>
      <c r="L146" s="107"/>
      <c r="M146" s="110" t="s">
        <v>48</v>
      </c>
      <c r="N146" s="111" t="s">
        <v>307</v>
      </c>
      <c r="O146" s="102"/>
      <c r="P146" s="103"/>
      <c r="R146" s="106"/>
      <c r="S146" s="104" t="s">
        <v>48</v>
      </c>
      <c r="T146" s="112" t="s">
        <v>302</v>
      </c>
      <c r="U146" s="106"/>
      <c r="V146" s="109"/>
      <c r="W146" s="68"/>
      <c r="X146" s="143"/>
      <c r="Y146" s="145"/>
      <c r="Z146" s="145"/>
      <c r="AB146" s="145"/>
      <c r="AC146" s="145"/>
    </row>
    <row r="147" spans="1:29" s="49" customFormat="1" ht="12.75" customHeight="1">
      <c r="A147" s="113" t="s">
        <v>49</v>
      </c>
      <c r="B147" s="166" t="s">
        <v>187</v>
      </c>
      <c r="C147" s="114"/>
      <c r="D147" s="103"/>
      <c r="F147" s="115"/>
      <c r="G147" s="108" t="s">
        <v>49</v>
      </c>
      <c r="H147" s="112" t="s">
        <v>291</v>
      </c>
      <c r="I147" s="106"/>
      <c r="J147" s="109"/>
      <c r="K147" s="68"/>
      <c r="L147" s="107"/>
      <c r="M147" s="113" t="s">
        <v>49</v>
      </c>
      <c r="N147" s="111" t="s">
        <v>308</v>
      </c>
      <c r="O147" s="114"/>
      <c r="P147" s="103"/>
      <c r="R147" s="115"/>
      <c r="S147" s="108" t="s">
        <v>49</v>
      </c>
      <c r="T147" s="112" t="s">
        <v>303</v>
      </c>
      <c r="U147" s="106"/>
      <c r="V147" s="109"/>
      <c r="W147" s="68"/>
      <c r="X147" s="143"/>
      <c r="Y147" s="145"/>
      <c r="Z147" s="145"/>
      <c r="AB147" s="145"/>
      <c r="AC147" s="145"/>
    </row>
    <row r="148" spans="1:29" s="49" customFormat="1" ht="12.75" customHeight="1">
      <c r="A148" s="113" t="s">
        <v>50</v>
      </c>
      <c r="B148" s="111" t="s">
        <v>298</v>
      </c>
      <c r="C148" s="102"/>
      <c r="D148" s="103"/>
      <c r="F148" s="115"/>
      <c r="G148" s="108" t="s">
        <v>50</v>
      </c>
      <c r="H148" s="112" t="s">
        <v>292</v>
      </c>
      <c r="I148" s="106"/>
      <c r="J148" s="106"/>
      <c r="K148" s="68"/>
      <c r="L148" s="107"/>
      <c r="M148" s="113" t="s">
        <v>50</v>
      </c>
      <c r="N148" s="111" t="s">
        <v>309</v>
      </c>
      <c r="O148" s="102"/>
      <c r="P148" s="103"/>
      <c r="R148" s="115"/>
      <c r="S148" s="108" t="s">
        <v>50</v>
      </c>
      <c r="T148" s="112" t="s">
        <v>257</v>
      </c>
      <c r="U148" s="106"/>
      <c r="V148" s="106"/>
      <c r="W148" s="68"/>
      <c r="X148" s="143"/>
      <c r="Y148" s="145"/>
      <c r="Z148" s="145"/>
      <c r="AB148" s="145"/>
      <c r="AC148" s="145"/>
    </row>
    <row r="149" spans="1:29" s="49" customFormat="1" ht="12.75" customHeight="1">
      <c r="A149" s="110" t="s">
        <v>51</v>
      </c>
      <c r="B149" s="111" t="s">
        <v>299</v>
      </c>
      <c r="C149" s="114"/>
      <c r="D149" s="103"/>
      <c r="F149" s="106"/>
      <c r="G149" s="104" t="s">
        <v>51</v>
      </c>
      <c r="H149" s="112" t="s">
        <v>220</v>
      </c>
      <c r="I149" s="53"/>
      <c r="J149" s="55" t="s">
        <v>55</v>
      </c>
      <c r="K149" s="54"/>
      <c r="L149" s="107"/>
      <c r="M149" s="110" t="s">
        <v>51</v>
      </c>
      <c r="N149" s="111" t="s">
        <v>310</v>
      </c>
      <c r="O149" s="114"/>
      <c r="P149" s="103"/>
      <c r="R149" s="106"/>
      <c r="S149" s="104" t="s">
        <v>51</v>
      </c>
      <c r="T149" s="112" t="s">
        <v>304</v>
      </c>
      <c r="U149" s="53"/>
      <c r="V149" s="55" t="s">
        <v>55</v>
      </c>
      <c r="W149" s="54"/>
      <c r="X149" s="143"/>
      <c r="Y149" s="145"/>
      <c r="Z149" s="145"/>
      <c r="AB149" s="145"/>
      <c r="AC149" s="145"/>
    </row>
    <row r="150" spans="1:29" s="49" customFormat="1" ht="12.75" customHeight="1">
      <c r="A150" s="116"/>
      <c r="B150" s="114"/>
      <c r="C150" s="104"/>
      <c r="D150" s="103"/>
      <c r="E150" s="104" t="s">
        <v>48</v>
      </c>
      <c r="F150" s="105" t="s">
        <v>293</v>
      </c>
      <c r="G150" s="106"/>
      <c r="H150" s="117"/>
      <c r="I150" s="56" t="s">
        <v>52</v>
      </c>
      <c r="J150" s="163" t="s">
        <v>441</v>
      </c>
      <c r="K150" s="54"/>
      <c r="L150" s="107"/>
      <c r="M150" s="116"/>
      <c r="N150" s="114"/>
      <c r="O150" s="104"/>
      <c r="P150" s="103"/>
      <c r="Q150" s="104" t="s">
        <v>48</v>
      </c>
      <c r="R150" s="105" t="s">
        <v>242</v>
      </c>
      <c r="S150" s="106"/>
      <c r="T150" s="117"/>
      <c r="U150" s="56" t="s">
        <v>52</v>
      </c>
      <c r="V150" s="163" t="s">
        <v>444</v>
      </c>
      <c r="W150" s="54"/>
      <c r="X150" s="143"/>
      <c r="Y150" s="145"/>
      <c r="Z150" s="145"/>
      <c r="AB150" s="145"/>
      <c r="AC150" s="145"/>
    </row>
    <row r="151" spans="1:29" s="49" customFormat="1" ht="12.75" customHeight="1">
      <c r="A151" s="100"/>
      <c r="B151" s="57" t="s">
        <v>56</v>
      </c>
      <c r="C151" s="102"/>
      <c r="D151" s="103"/>
      <c r="E151" s="108" t="s">
        <v>49</v>
      </c>
      <c r="F151" s="105" t="s">
        <v>294</v>
      </c>
      <c r="G151" s="106"/>
      <c r="H151" s="66"/>
      <c r="I151" s="56" t="s">
        <v>46</v>
      </c>
      <c r="J151" s="65" t="s">
        <v>441</v>
      </c>
      <c r="K151" s="54"/>
      <c r="L151" s="107"/>
      <c r="M151" s="100"/>
      <c r="N151" s="57" t="s">
        <v>56</v>
      </c>
      <c r="O151" s="102"/>
      <c r="P151" s="103"/>
      <c r="Q151" s="108" t="s">
        <v>49</v>
      </c>
      <c r="R151" s="105" t="s">
        <v>305</v>
      </c>
      <c r="S151" s="106"/>
      <c r="T151" s="66"/>
      <c r="U151" s="56" t="s">
        <v>46</v>
      </c>
      <c r="V151" s="65" t="s">
        <v>444</v>
      </c>
      <c r="W151" s="54"/>
      <c r="X151" s="143"/>
      <c r="Y151" s="145"/>
      <c r="Z151" s="145"/>
      <c r="AB151" s="145"/>
      <c r="AC151" s="145"/>
    </row>
    <row r="152" spans="1:29" s="49" customFormat="1" ht="12.75" customHeight="1">
      <c r="A152" s="100"/>
      <c r="B152" s="57" t="s">
        <v>443</v>
      </c>
      <c r="C152" s="102"/>
      <c r="D152" s="103"/>
      <c r="E152" s="108" t="s">
        <v>50</v>
      </c>
      <c r="F152" s="105" t="s">
        <v>295</v>
      </c>
      <c r="G152" s="109"/>
      <c r="H152" s="66"/>
      <c r="I152" s="56" t="s">
        <v>54</v>
      </c>
      <c r="J152" s="65" t="s">
        <v>442</v>
      </c>
      <c r="K152" s="54"/>
      <c r="L152" s="107"/>
      <c r="M152" s="100"/>
      <c r="N152" s="57" t="s">
        <v>446</v>
      </c>
      <c r="O152" s="102"/>
      <c r="P152" s="103"/>
      <c r="Q152" s="108" t="s">
        <v>50</v>
      </c>
      <c r="R152" s="105" t="s">
        <v>306</v>
      </c>
      <c r="S152" s="109"/>
      <c r="T152" s="66"/>
      <c r="U152" s="56" t="s">
        <v>54</v>
      </c>
      <c r="V152" s="65" t="s">
        <v>445</v>
      </c>
      <c r="W152" s="54"/>
      <c r="X152" s="143"/>
      <c r="Y152" s="145"/>
      <c r="Z152" s="145"/>
      <c r="AB152" s="145"/>
      <c r="AC152" s="145"/>
    </row>
    <row r="153" spans="1:29" s="49" customFormat="1" ht="12.75" customHeight="1">
      <c r="A153" s="118"/>
      <c r="B153" s="119"/>
      <c r="C153" s="119"/>
      <c r="D153" s="103"/>
      <c r="E153" s="104" t="s">
        <v>51</v>
      </c>
      <c r="F153" s="111" t="s">
        <v>296</v>
      </c>
      <c r="G153" s="119"/>
      <c r="H153" s="119"/>
      <c r="I153" s="59" t="s">
        <v>53</v>
      </c>
      <c r="J153" s="65" t="s">
        <v>442</v>
      </c>
      <c r="K153" s="60"/>
      <c r="L153" s="120"/>
      <c r="M153" s="118"/>
      <c r="N153" s="119"/>
      <c r="O153" s="119"/>
      <c r="P153" s="103"/>
      <c r="Q153" s="104" t="s">
        <v>51</v>
      </c>
      <c r="R153" s="111" t="s">
        <v>120</v>
      </c>
      <c r="S153" s="119"/>
      <c r="T153" s="119"/>
      <c r="U153" s="59" t="s">
        <v>53</v>
      </c>
      <c r="V153" s="65" t="s">
        <v>445</v>
      </c>
      <c r="W153" s="60"/>
      <c r="X153" s="143"/>
      <c r="Y153" s="145"/>
      <c r="Z153" s="145"/>
      <c r="AB153" s="145"/>
      <c r="AC153" s="145"/>
    </row>
    <row r="154" spans="1:29" ht="4.5" customHeight="1">
      <c r="A154" s="121"/>
      <c r="B154" s="122"/>
      <c r="C154" s="123"/>
      <c r="D154" s="124"/>
      <c r="E154" s="125"/>
      <c r="F154" s="126"/>
      <c r="G154" s="127"/>
      <c r="H154" s="127"/>
      <c r="I154" s="123"/>
      <c r="J154" s="122"/>
      <c r="K154" s="128"/>
      <c r="M154" s="121"/>
      <c r="N154" s="122"/>
      <c r="O154" s="123"/>
      <c r="P154" s="124"/>
      <c r="Q154" s="125"/>
      <c r="R154" s="126"/>
      <c r="S154" s="127"/>
      <c r="T154" s="127"/>
      <c r="U154" s="123"/>
      <c r="V154" s="122"/>
      <c r="W154" s="128"/>
      <c r="X154" s="143"/>
      <c r="Y154" s="145"/>
      <c r="Z154" s="145"/>
      <c r="AA154" s="49"/>
      <c r="AB154" s="145"/>
      <c r="AC154" s="145"/>
    </row>
    <row r="155" spans="1:29" ht="12.75" customHeight="1">
      <c r="A155" s="16"/>
      <c r="B155" s="16" t="s">
        <v>10</v>
      </c>
      <c r="C155" s="17"/>
      <c r="D155" s="18" t="s">
        <v>11</v>
      </c>
      <c r="E155" s="18" t="s">
        <v>12</v>
      </c>
      <c r="F155" s="18" t="s">
        <v>13</v>
      </c>
      <c r="G155" s="19" t="s">
        <v>14</v>
      </c>
      <c r="H155" s="20"/>
      <c r="I155" s="17" t="s">
        <v>15</v>
      </c>
      <c r="J155" s="18" t="s">
        <v>10</v>
      </c>
      <c r="K155" s="16" t="s">
        <v>16</v>
      </c>
      <c r="L155" s="9">
        <v>150</v>
      </c>
      <c r="M155" s="16"/>
      <c r="N155" s="16" t="s">
        <v>10</v>
      </c>
      <c r="O155" s="17"/>
      <c r="P155" s="18" t="s">
        <v>11</v>
      </c>
      <c r="Q155" s="18" t="s">
        <v>12</v>
      </c>
      <c r="R155" s="18" t="s">
        <v>13</v>
      </c>
      <c r="S155" s="19" t="s">
        <v>14</v>
      </c>
      <c r="T155" s="20"/>
      <c r="U155" s="17" t="s">
        <v>15</v>
      </c>
      <c r="V155" s="18" t="s">
        <v>10</v>
      </c>
      <c r="W155" s="16" t="s">
        <v>16</v>
      </c>
      <c r="X155" s="156" t="s">
        <v>62</v>
      </c>
      <c r="Y155" s="157"/>
      <c r="Z155" s="158"/>
      <c r="AA155" s="162" t="s">
        <v>63</v>
      </c>
      <c r="AB155" s="160"/>
      <c r="AC155" s="161"/>
    </row>
    <row r="156" spans="1:29" ht="12.75">
      <c r="A156" s="21" t="s">
        <v>16</v>
      </c>
      <c r="B156" s="129" t="s">
        <v>17</v>
      </c>
      <c r="C156" s="130" t="s">
        <v>18</v>
      </c>
      <c r="D156" s="131" t="s">
        <v>19</v>
      </c>
      <c r="E156" s="131" t="s">
        <v>20</v>
      </c>
      <c r="F156" s="131"/>
      <c r="G156" s="23" t="s">
        <v>18</v>
      </c>
      <c r="H156" s="23" t="s">
        <v>15</v>
      </c>
      <c r="I156" s="22"/>
      <c r="J156" s="21" t="s">
        <v>17</v>
      </c>
      <c r="K156" s="21"/>
      <c r="L156" s="9">
        <v>150</v>
      </c>
      <c r="M156" s="21" t="s">
        <v>16</v>
      </c>
      <c r="N156" s="129" t="s">
        <v>17</v>
      </c>
      <c r="O156" s="130" t="s">
        <v>18</v>
      </c>
      <c r="P156" s="131" t="s">
        <v>19</v>
      </c>
      <c r="Q156" s="131" t="s">
        <v>20</v>
      </c>
      <c r="R156" s="131"/>
      <c r="S156" s="23" t="s">
        <v>18</v>
      </c>
      <c r="T156" s="23" t="s">
        <v>15</v>
      </c>
      <c r="U156" s="22"/>
      <c r="V156" s="21" t="s">
        <v>17</v>
      </c>
      <c r="W156" s="21"/>
      <c r="X156" s="88" t="s">
        <v>61</v>
      </c>
      <c r="Y156" s="159" t="s">
        <v>66</v>
      </c>
      <c r="Z156" s="158"/>
      <c r="AA156" s="88" t="s">
        <v>61</v>
      </c>
      <c r="AB156" s="160" t="s">
        <v>66</v>
      </c>
      <c r="AC156" s="161"/>
    </row>
    <row r="157" spans="1:29" ht="16.5" customHeight="1">
      <c r="A157" s="146">
        <v>-9.875</v>
      </c>
      <c r="B157" s="147">
        <v>0</v>
      </c>
      <c r="C157" s="148">
        <v>1</v>
      </c>
      <c r="D157" s="149" t="s">
        <v>107</v>
      </c>
      <c r="E157" s="150" t="s">
        <v>53</v>
      </c>
      <c r="F157" s="151">
        <v>9</v>
      </c>
      <c r="G157" s="152"/>
      <c r="H157" s="152">
        <v>730</v>
      </c>
      <c r="I157" s="153">
        <v>8</v>
      </c>
      <c r="J157" s="154">
        <v>6</v>
      </c>
      <c r="K157" s="24">
        <v>9.875</v>
      </c>
      <c r="L157" s="9"/>
      <c r="M157" s="146">
        <v>-1.25</v>
      </c>
      <c r="N157" s="147">
        <v>3</v>
      </c>
      <c r="O157" s="148">
        <v>1</v>
      </c>
      <c r="P157" s="149" t="s">
        <v>101</v>
      </c>
      <c r="Q157" s="150" t="s">
        <v>54</v>
      </c>
      <c r="R157" s="151">
        <v>11</v>
      </c>
      <c r="S157" s="152"/>
      <c r="T157" s="152">
        <v>450</v>
      </c>
      <c r="U157" s="153">
        <v>8</v>
      </c>
      <c r="V157" s="154">
        <v>3</v>
      </c>
      <c r="W157" s="24">
        <v>1.25</v>
      </c>
      <c r="X157" s="82" t="str">
        <f>C157&amp;"+"&amp;I157</f>
        <v>1+8</v>
      </c>
      <c r="Y157" s="83">
        <f>MATCH(A157,{-40000,-0.9999999999,1,40000},1)-1</f>
        <v>0</v>
      </c>
      <c r="Z157" s="79">
        <f>MATCH(K157,{-40000,-0.9999999999,1,40000},1)-1</f>
        <v>2</v>
      </c>
      <c r="AA157" s="82" t="str">
        <f>O157&amp;"+"&amp;U157</f>
        <v>1+8</v>
      </c>
      <c r="AB157" s="83">
        <f>MATCH(M157,{-40000,-0.9999999999,1,40000},1)-1</f>
        <v>0</v>
      </c>
      <c r="AC157" s="79">
        <f>MATCH(W157,{-40000,-0.9999999999,1,40000},1)-1</f>
        <v>2</v>
      </c>
    </row>
    <row r="158" spans="1:29" ht="16.5" customHeight="1">
      <c r="A158" s="146">
        <v>7.625</v>
      </c>
      <c r="B158" s="147">
        <v>6</v>
      </c>
      <c r="C158" s="148">
        <v>4</v>
      </c>
      <c r="D158" s="149" t="s">
        <v>106</v>
      </c>
      <c r="E158" s="150" t="s">
        <v>52</v>
      </c>
      <c r="F158" s="151">
        <v>11</v>
      </c>
      <c r="G158" s="152">
        <v>150</v>
      </c>
      <c r="H158" s="152"/>
      <c r="I158" s="153">
        <v>7</v>
      </c>
      <c r="J158" s="154">
        <v>0</v>
      </c>
      <c r="K158" s="24">
        <v>-7.625</v>
      </c>
      <c r="L158" s="9"/>
      <c r="M158" s="146">
        <v>10.5</v>
      </c>
      <c r="N158" s="147">
        <v>6</v>
      </c>
      <c r="O158" s="148">
        <v>4</v>
      </c>
      <c r="P158" s="155" t="s">
        <v>90</v>
      </c>
      <c r="Q158" s="150" t="s">
        <v>53</v>
      </c>
      <c r="R158" s="151">
        <v>6</v>
      </c>
      <c r="S158" s="152">
        <v>150</v>
      </c>
      <c r="T158" s="152"/>
      <c r="U158" s="153">
        <v>7</v>
      </c>
      <c r="V158" s="154">
        <v>0</v>
      </c>
      <c r="W158" s="24">
        <v>-10.5</v>
      </c>
      <c r="X158" s="84" t="str">
        <f>C158&amp;"+"&amp;I158</f>
        <v>4+7</v>
      </c>
      <c r="Y158" s="85">
        <f>MATCH(A158,{-40000,-0.9999999999,1,40000},1)-1</f>
        <v>2</v>
      </c>
      <c r="Z158" s="80">
        <f>MATCH(K158,{-40000,-0.9999999999,1,40000},1)-1</f>
        <v>0</v>
      </c>
      <c r="AA158" s="84" t="str">
        <f>O158&amp;"+"&amp;U158</f>
        <v>4+7</v>
      </c>
      <c r="AB158" s="85">
        <f>MATCH(M158,{-40000,-0.9999999999,1,40000},1)-1</f>
        <v>2</v>
      </c>
      <c r="AC158" s="80">
        <f>MATCH(W158,{-40000,-0.9999999999,1,40000},1)-1</f>
        <v>0</v>
      </c>
    </row>
    <row r="159" spans="1:29" ht="16.5" customHeight="1">
      <c r="A159" s="146">
        <v>0.375</v>
      </c>
      <c r="B159" s="147">
        <v>3</v>
      </c>
      <c r="C159" s="148">
        <v>2</v>
      </c>
      <c r="D159" s="149" t="s">
        <v>108</v>
      </c>
      <c r="E159" s="150" t="s">
        <v>52</v>
      </c>
      <c r="F159" s="151">
        <v>8</v>
      </c>
      <c r="G159" s="152"/>
      <c r="H159" s="152">
        <v>200</v>
      </c>
      <c r="I159" s="153">
        <v>6</v>
      </c>
      <c r="J159" s="154">
        <v>3</v>
      </c>
      <c r="K159" s="24">
        <v>-0.375</v>
      </c>
      <c r="L159" s="9"/>
      <c r="M159" s="146">
        <v>-1.25</v>
      </c>
      <c r="N159" s="147">
        <v>3</v>
      </c>
      <c r="O159" s="148">
        <v>2</v>
      </c>
      <c r="P159" s="149" t="s">
        <v>101</v>
      </c>
      <c r="Q159" s="150" t="s">
        <v>54</v>
      </c>
      <c r="R159" s="151">
        <v>11</v>
      </c>
      <c r="S159" s="152"/>
      <c r="T159" s="152">
        <v>450</v>
      </c>
      <c r="U159" s="153">
        <v>6</v>
      </c>
      <c r="V159" s="154">
        <v>3</v>
      </c>
      <c r="W159" s="24">
        <v>1.25</v>
      </c>
      <c r="X159" s="84" t="str">
        <f>C159&amp;"+"&amp;I159</f>
        <v>2+6</v>
      </c>
      <c r="Y159" s="85">
        <f>MATCH(A159,{-40000,-0.9999999999,1,40000},1)-1</f>
        <v>1</v>
      </c>
      <c r="Z159" s="80">
        <f>MATCH(K159,{-40000,-0.9999999999,1,40000},1)-1</f>
        <v>1</v>
      </c>
      <c r="AA159" s="84" t="str">
        <f>O159&amp;"+"&amp;U159</f>
        <v>2+6</v>
      </c>
      <c r="AB159" s="85">
        <f>MATCH(M159,{-40000,-0.9999999999,1,40000},1)-1</f>
        <v>0</v>
      </c>
      <c r="AC159" s="80">
        <f>MATCH(W159,{-40000,-0.9999999999,1,40000},1)-1</f>
        <v>2</v>
      </c>
    </row>
    <row r="160" spans="1:29" ht="16.5" customHeight="1">
      <c r="A160" s="146">
        <v>0.375</v>
      </c>
      <c r="B160" s="147">
        <v>3</v>
      </c>
      <c r="C160" s="148">
        <v>3</v>
      </c>
      <c r="D160" s="149" t="s">
        <v>109</v>
      </c>
      <c r="E160" s="150" t="s">
        <v>46</v>
      </c>
      <c r="F160" s="151">
        <v>10</v>
      </c>
      <c r="G160" s="152"/>
      <c r="H160" s="152">
        <v>200</v>
      </c>
      <c r="I160" s="153">
        <v>5</v>
      </c>
      <c r="J160" s="154">
        <v>3</v>
      </c>
      <c r="K160" s="24">
        <v>-0.375</v>
      </c>
      <c r="L160" s="9"/>
      <c r="M160" s="146">
        <v>-3</v>
      </c>
      <c r="N160" s="147">
        <v>0</v>
      </c>
      <c r="O160" s="148">
        <v>3</v>
      </c>
      <c r="P160" s="149" t="s">
        <v>110</v>
      </c>
      <c r="Q160" s="150" t="s">
        <v>46</v>
      </c>
      <c r="R160" s="151">
        <v>8</v>
      </c>
      <c r="S160" s="152"/>
      <c r="T160" s="152">
        <v>500</v>
      </c>
      <c r="U160" s="153">
        <v>5</v>
      </c>
      <c r="V160" s="154">
        <v>6</v>
      </c>
      <c r="W160" s="24">
        <v>3</v>
      </c>
      <c r="X160" s="86" t="str">
        <f>C160&amp;"+"&amp;I160</f>
        <v>3+5</v>
      </c>
      <c r="Y160" s="87">
        <f>MATCH(A160,{-40000,-0.9999999999,1,40000},1)-1</f>
        <v>1</v>
      </c>
      <c r="Z160" s="81">
        <f>MATCH(K160,{-40000,-0.9999999999,1,40000},1)-1</f>
        <v>1</v>
      </c>
      <c r="AA160" s="86" t="str">
        <f>O160&amp;"+"&amp;U160</f>
        <v>3+5</v>
      </c>
      <c r="AB160" s="87">
        <f>MATCH(M160,{-40000,-0.9999999999,1,40000},1)-1</f>
        <v>0</v>
      </c>
      <c r="AC160" s="81">
        <f>MATCH(W160,{-40000,-0.9999999999,1,40000},1)-1</f>
        <v>2</v>
      </c>
    </row>
    <row r="161" spans="1:29" s="49" customFormat="1" ht="30" customHeight="1">
      <c r="A161" s="10"/>
      <c r="B161" s="10"/>
      <c r="C161" s="25"/>
      <c r="D161" s="10"/>
      <c r="E161" s="10"/>
      <c r="F161" s="10"/>
      <c r="G161" s="10"/>
      <c r="H161" s="10"/>
      <c r="I161" s="25"/>
      <c r="J161" s="10"/>
      <c r="K161" s="10"/>
      <c r="L161" s="15"/>
      <c r="M161" s="10"/>
      <c r="N161" s="10"/>
      <c r="O161" s="25"/>
      <c r="P161" s="10"/>
      <c r="Q161" s="10"/>
      <c r="R161" s="133"/>
      <c r="S161" s="10"/>
      <c r="T161" s="10"/>
      <c r="U161" s="25"/>
      <c r="V161" s="10"/>
      <c r="W161" s="10"/>
      <c r="X161" s="143"/>
      <c r="Y161" s="145"/>
      <c r="Z161" s="145"/>
      <c r="AB161" s="145"/>
      <c r="AC161" s="145"/>
    </row>
    <row r="162" spans="1:29" s="49" customFormat="1" ht="15">
      <c r="A162" s="2"/>
      <c r="B162" s="3" t="s">
        <v>2</v>
      </c>
      <c r="C162" s="4"/>
      <c r="D162" s="3"/>
      <c r="E162" s="5" t="s">
        <v>36</v>
      </c>
      <c r="F162" s="1"/>
      <c r="G162" s="6" t="s">
        <v>4</v>
      </c>
      <c r="H162" s="6"/>
      <c r="I162" s="7" t="s">
        <v>22</v>
      </c>
      <c r="J162" s="7"/>
      <c r="K162" s="8"/>
      <c r="L162" s="9">
        <v>150</v>
      </c>
      <c r="M162" s="2"/>
      <c r="N162" s="3" t="s">
        <v>2</v>
      </c>
      <c r="O162" s="4"/>
      <c r="P162" s="3"/>
      <c r="Q162" s="5" t="s">
        <v>37</v>
      </c>
      <c r="R162" s="1"/>
      <c r="S162" s="6" t="s">
        <v>4</v>
      </c>
      <c r="T162" s="6"/>
      <c r="U162" s="7" t="s">
        <v>1</v>
      </c>
      <c r="V162" s="7"/>
      <c r="W162" s="8"/>
      <c r="X162" s="143"/>
      <c r="Y162" s="145"/>
      <c r="Z162" s="145"/>
      <c r="AB162" s="145"/>
      <c r="AC162" s="145"/>
    </row>
    <row r="163" spans="1:29" s="49" customFormat="1" ht="12.75">
      <c r="A163" s="11"/>
      <c r="B163" s="11"/>
      <c r="C163" s="12"/>
      <c r="D163" s="13"/>
      <c r="E163" s="13"/>
      <c r="F163" s="13"/>
      <c r="G163" s="14" t="s">
        <v>7</v>
      </c>
      <c r="H163" s="14"/>
      <c r="I163" s="7" t="s">
        <v>9</v>
      </c>
      <c r="J163" s="7"/>
      <c r="K163" s="8"/>
      <c r="L163" s="9">
        <v>150</v>
      </c>
      <c r="M163" s="11"/>
      <c r="N163" s="11"/>
      <c r="O163" s="12"/>
      <c r="P163" s="13"/>
      <c r="Q163" s="13"/>
      <c r="R163" s="13"/>
      <c r="S163" s="14" t="s">
        <v>7</v>
      </c>
      <c r="T163" s="14"/>
      <c r="U163" s="7" t="s">
        <v>24</v>
      </c>
      <c r="V163" s="7"/>
      <c r="W163" s="8"/>
      <c r="X163" s="143"/>
      <c r="Y163" s="145"/>
      <c r="Z163" s="145"/>
      <c r="AB163" s="145"/>
      <c r="AC163" s="145"/>
    </row>
    <row r="164" spans="1:29" s="49" customFormat="1" ht="4.5" customHeight="1">
      <c r="A164" s="92"/>
      <c r="B164" s="93"/>
      <c r="C164" s="94"/>
      <c r="D164" s="95"/>
      <c r="E164" s="96"/>
      <c r="F164" s="97"/>
      <c r="G164" s="98"/>
      <c r="H164" s="98"/>
      <c r="I164" s="94"/>
      <c r="J164" s="93"/>
      <c r="K164" s="99"/>
      <c r="L164" s="9"/>
      <c r="M164" s="92"/>
      <c r="N164" s="93"/>
      <c r="O164" s="94"/>
      <c r="P164" s="95"/>
      <c r="Q164" s="96"/>
      <c r="R164" s="97"/>
      <c r="S164" s="98"/>
      <c r="T164" s="98"/>
      <c r="U164" s="94"/>
      <c r="V164" s="93"/>
      <c r="W164" s="99"/>
      <c r="X164" s="143"/>
      <c r="Y164" s="145"/>
      <c r="Z164" s="145"/>
      <c r="AB164" s="145"/>
      <c r="AC164" s="145"/>
    </row>
    <row r="165" spans="1:29" s="49" customFormat="1" ht="12.75" customHeight="1">
      <c r="A165" s="100"/>
      <c r="B165" s="101"/>
      <c r="C165" s="102"/>
      <c r="D165" s="103"/>
      <c r="E165" s="104" t="s">
        <v>48</v>
      </c>
      <c r="F165" s="105" t="s">
        <v>311</v>
      </c>
      <c r="G165" s="106"/>
      <c r="H165" s="66"/>
      <c r="I165" s="66"/>
      <c r="J165" s="67"/>
      <c r="K165" s="68"/>
      <c r="L165" s="107"/>
      <c r="M165" s="100"/>
      <c r="N165" s="101"/>
      <c r="O165" s="102"/>
      <c r="P165" s="103"/>
      <c r="Q165" s="104" t="s">
        <v>48</v>
      </c>
      <c r="R165" s="105" t="s">
        <v>321</v>
      </c>
      <c r="S165" s="106"/>
      <c r="T165" s="66"/>
      <c r="U165" s="66"/>
      <c r="V165" s="67"/>
      <c r="W165" s="68"/>
      <c r="X165" s="143"/>
      <c r="Y165" s="145"/>
      <c r="Z165" s="145"/>
      <c r="AB165" s="145"/>
      <c r="AC165" s="145"/>
    </row>
    <row r="166" spans="1:29" s="49" customFormat="1" ht="12.75" customHeight="1">
      <c r="A166" s="100"/>
      <c r="B166" s="101"/>
      <c r="C166" s="102"/>
      <c r="D166" s="103"/>
      <c r="E166" s="108" t="s">
        <v>49</v>
      </c>
      <c r="F166" s="105" t="s">
        <v>161</v>
      </c>
      <c r="G166" s="109"/>
      <c r="H166" s="66"/>
      <c r="I166" s="69"/>
      <c r="J166" s="70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10.1</v>
      </c>
      <c r="K166" s="71"/>
      <c r="L166" s="107"/>
      <c r="M166" s="100"/>
      <c r="N166" s="101"/>
      <c r="O166" s="102"/>
      <c r="P166" s="103"/>
      <c r="Q166" s="108" t="s">
        <v>49</v>
      </c>
      <c r="R166" s="105" t="s">
        <v>322</v>
      </c>
      <c r="S166" s="109"/>
      <c r="T166" s="66"/>
      <c r="U166" s="69"/>
      <c r="V166" s="70">
        <f>IF(R165&amp;R166&amp;R167&amp;R168="","",(LEN(R165&amp;R166&amp;R167&amp;R168)-LEN(SUBSTITUTE(R165&amp;R166&amp;R167&amp;R168,"Т","")))*4+(LEN(R165&amp;R166&amp;R167&amp;R168)-LEN(SUBSTITUTE(R165&amp;R166&amp;R167&amp;R168,"К","")))*3+(LEN(R165&amp;R166&amp;R167&amp;R168)-LEN(SUBSTITUTE(R165&amp;R166&amp;R167&amp;R168,"Д","")))*2+(LEN(R165&amp;R166&amp;R167&amp;R168)-LEN(SUBSTITUTE(R165&amp;R166&amp;R167&amp;R168,"В","")))+0.1)</f>
        <v>17.1</v>
      </c>
      <c r="W166" s="71"/>
      <c r="X166" s="143"/>
      <c r="Y166" s="145"/>
      <c r="Z166" s="145"/>
      <c r="AB166" s="145"/>
      <c r="AC166" s="145"/>
    </row>
    <row r="167" spans="1:29" s="49" customFormat="1" ht="12.75" customHeight="1">
      <c r="A167" s="100"/>
      <c r="B167" s="101"/>
      <c r="C167" s="102"/>
      <c r="D167" s="103"/>
      <c r="E167" s="108" t="s">
        <v>50</v>
      </c>
      <c r="F167" s="105" t="s">
        <v>161</v>
      </c>
      <c r="G167" s="106"/>
      <c r="H167" s="66"/>
      <c r="I167" s="72">
        <f>IF(J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5.1</v>
      </c>
      <c r="J167" s="70" t="str">
        <f>IF(J166="","","+")</f>
        <v>+</v>
      </c>
      <c r="K167" s="73">
        <f>IF(J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14.1</v>
      </c>
      <c r="L167" s="107"/>
      <c r="M167" s="100"/>
      <c r="N167" s="101"/>
      <c r="O167" s="102"/>
      <c r="P167" s="103"/>
      <c r="Q167" s="108" t="s">
        <v>50</v>
      </c>
      <c r="R167" s="105" t="s">
        <v>323</v>
      </c>
      <c r="S167" s="106"/>
      <c r="T167" s="66"/>
      <c r="U167" s="72">
        <f>IF(V166="","",(LEN(N169&amp;N170&amp;N171&amp;N172)-LEN(SUBSTITUTE(N169&amp;N170&amp;N171&amp;N172,"Т","")))*4+(LEN(N169&amp;N170&amp;N171&amp;N172)-LEN(SUBSTITUTE(N169&amp;N170&amp;N171&amp;N172,"К","")))*3+(LEN(N169&amp;N170&amp;N171&amp;N172)-LEN(SUBSTITUTE(N169&amp;N170&amp;N171&amp;N172,"Д","")))*2+(LEN(N169&amp;N170&amp;N171&amp;N172)-LEN(SUBSTITUTE(N169&amp;N170&amp;N171&amp;N172,"В","")))+0.1)</f>
        <v>5.1</v>
      </c>
      <c r="V167" s="70" t="str">
        <f>IF(V166="","","+")</f>
        <v>+</v>
      </c>
      <c r="W167" s="73">
        <f>IF(V166="","",(LEN(T169&amp;T170&amp;T171&amp;T172)-LEN(SUBSTITUTE(T169&amp;T170&amp;T171&amp;T172,"Т","")))*4+(LEN(T169&amp;T170&amp;T171&amp;T172)-LEN(SUBSTITUTE(T169&amp;T170&amp;T171&amp;T172,"К","")))*3+(LEN(T169&amp;T170&amp;T171&amp;T172)-LEN(SUBSTITUTE(T169&amp;T170&amp;T171&amp;T172,"Д","")))*2+(LEN(T169&amp;T170&amp;T171&amp;T172)-LEN(SUBSTITUTE(T169&amp;T170&amp;T171&amp;T172,"В","")))+0.1)</f>
        <v>11.1</v>
      </c>
      <c r="X167" s="143"/>
      <c r="Y167" s="145"/>
      <c r="Z167" s="145"/>
      <c r="AB167" s="145"/>
      <c r="AC167" s="145"/>
    </row>
    <row r="168" spans="1:29" s="49" customFormat="1" ht="12.75" customHeight="1">
      <c r="A168" s="100"/>
      <c r="B168" s="101"/>
      <c r="C168" s="102"/>
      <c r="D168" s="103"/>
      <c r="E168" s="104" t="s">
        <v>51</v>
      </c>
      <c r="F168" s="105" t="s">
        <v>312</v>
      </c>
      <c r="G168" s="106"/>
      <c r="H168" s="66"/>
      <c r="I168" s="69"/>
      <c r="J168" s="70">
        <f>IF(J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11.1</v>
      </c>
      <c r="K168" s="71"/>
      <c r="L168" s="107"/>
      <c r="M168" s="100"/>
      <c r="N168" s="101"/>
      <c r="O168" s="102"/>
      <c r="P168" s="103"/>
      <c r="Q168" s="104" t="s">
        <v>51</v>
      </c>
      <c r="R168" s="105" t="s">
        <v>324</v>
      </c>
      <c r="S168" s="106"/>
      <c r="T168" s="66"/>
      <c r="U168" s="69"/>
      <c r="V168" s="70">
        <f>IF(V166="","",(LEN(R173&amp;R174&amp;R175&amp;R176)-LEN(SUBSTITUTE(R173&amp;R174&amp;R175&amp;R176,"Т","")))*4+(LEN(R173&amp;R174&amp;R175&amp;R176)-LEN(SUBSTITUTE(R173&amp;R174&amp;R175&amp;R176,"К","")))*3+(LEN(R173&amp;R174&amp;R175&amp;R176)-LEN(SUBSTITUTE(R173&amp;R174&amp;R175&amp;R176,"Д","")))*2+(LEN(R173&amp;R174&amp;R175&amp;R176)-LEN(SUBSTITUTE(R173&amp;R174&amp;R175&amp;R176,"В","")))+0.1)</f>
        <v>7.1</v>
      </c>
      <c r="W168" s="71"/>
      <c r="X168" s="143"/>
      <c r="Y168" s="145"/>
      <c r="Z168" s="145"/>
      <c r="AB168" s="145"/>
      <c r="AC168" s="145"/>
    </row>
    <row r="169" spans="1:29" s="49" customFormat="1" ht="12.75" customHeight="1">
      <c r="A169" s="110" t="s">
        <v>48</v>
      </c>
      <c r="B169" s="111" t="s">
        <v>320</v>
      </c>
      <c r="C169" s="102"/>
      <c r="D169" s="103"/>
      <c r="F169" s="106"/>
      <c r="G169" s="104" t="s">
        <v>48</v>
      </c>
      <c r="H169" s="112" t="s">
        <v>313</v>
      </c>
      <c r="I169" s="106"/>
      <c r="J169" s="109"/>
      <c r="K169" s="68"/>
      <c r="L169" s="107"/>
      <c r="M169" s="110" t="s">
        <v>48</v>
      </c>
      <c r="N169" s="111" t="s">
        <v>331</v>
      </c>
      <c r="O169" s="102"/>
      <c r="P169" s="103"/>
      <c r="R169" s="106"/>
      <c r="S169" s="104" t="s">
        <v>48</v>
      </c>
      <c r="T169" s="112" t="s">
        <v>325</v>
      </c>
      <c r="U169" s="106"/>
      <c r="V169" s="109"/>
      <c r="W169" s="68"/>
      <c r="X169" s="143"/>
      <c r="Y169" s="145"/>
      <c r="Z169" s="145"/>
      <c r="AB169" s="145"/>
      <c r="AC169" s="145"/>
    </row>
    <row r="170" spans="1:29" s="49" customFormat="1" ht="12.75" customHeight="1">
      <c r="A170" s="113" t="s">
        <v>49</v>
      </c>
      <c r="B170" s="111" t="s">
        <v>262</v>
      </c>
      <c r="C170" s="114"/>
      <c r="D170" s="103"/>
      <c r="F170" s="115"/>
      <c r="G170" s="108" t="s">
        <v>49</v>
      </c>
      <c r="H170" s="112" t="s">
        <v>314</v>
      </c>
      <c r="I170" s="106"/>
      <c r="J170" s="109"/>
      <c r="K170" s="68"/>
      <c r="L170" s="107"/>
      <c r="M170" s="113" t="s">
        <v>49</v>
      </c>
      <c r="N170" s="111" t="s">
        <v>332</v>
      </c>
      <c r="O170" s="114"/>
      <c r="P170" s="103"/>
      <c r="R170" s="115"/>
      <c r="S170" s="108" t="s">
        <v>49</v>
      </c>
      <c r="T170" s="164" t="s">
        <v>326</v>
      </c>
      <c r="U170" s="106"/>
      <c r="V170" s="109"/>
      <c r="W170" s="68"/>
      <c r="X170" s="143"/>
      <c r="Y170" s="145"/>
      <c r="Z170" s="145"/>
      <c r="AB170" s="145"/>
      <c r="AC170" s="145"/>
    </row>
    <row r="171" spans="1:29" s="49" customFormat="1" ht="12.75" customHeight="1">
      <c r="A171" s="113" t="s">
        <v>50</v>
      </c>
      <c r="B171" s="111" t="s">
        <v>318</v>
      </c>
      <c r="C171" s="102"/>
      <c r="D171" s="103"/>
      <c r="F171" s="115"/>
      <c r="G171" s="108" t="s">
        <v>50</v>
      </c>
      <c r="H171" s="112" t="s">
        <v>315</v>
      </c>
      <c r="I171" s="106"/>
      <c r="J171" s="106"/>
      <c r="K171" s="68"/>
      <c r="L171" s="107"/>
      <c r="M171" s="113" t="s">
        <v>50</v>
      </c>
      <c r="N171" s="111" t="s">
        <v>333</v>
      </c>
      <c r="O171" s="102"/>
      <c r="P171" s="103"/>
      <c r="R171" s="115"/>
      <c r="S171" s="108" t="s">
        <v>50</v>
      </c>
      <c r="T171" s="112" t="s">
        <v>327</v>
      </c>
      <c r="U171" s="106"/>
      <c r="V171" s="106"/>
      <c r="W171" s="68"/>
      <c r="X171" s="143"/>
      <c r="Y171" s="145"/>
      <c r="Z171" s="145"/>
      <c r="AB171" s="145"/>
      <c r="AC171" s="145"/>
    </row>
    <row r="172" spans="1:29" s="49" customFormat="1" ht="12.75" customHeight="1">
      <c r="A172" s="110" t="s">
        <v>51</v>
      </c>
      <c r="B172" s="111" t="s">
        <v>192</v>
      </c>
      <c r="C172" s="114"/>
      <c r="D172" s="103"/>
      <c r="F172" s="106"/>
      <c r="G172" s="104" t="s">
        <v>51</v>
      </c>
      <c r="H172" s="112" t="s">
        <v>316</v>
      </c>
      <c r="I172" s="53"/>
      <c r="J172" s="55" t="s">
        <v>55</v>
      </c>
      <c r="K172" s="54"/>
      <c r="L172" s="107"/>
      <c r="M172" s="110" t="s">
        <v>51</v>
      </c>
      <c r="N172" s="166" t="s">
        <v>334</v>
      </c>
      <c r="O172" s="114"/>
      <c r="P172" s="103"/>
      <c r="R172" s="106"/>
      <c r="S172" s="104" t="s">
        <v>51</v>
      </c>
      <c r="T172" s="112" t="s">
        <v>303</v>
      </c>
      <c r="U172" s="53"/>
      <c r="V172" s="55" t="s">
        <v>55</v>
      </c>
      <c r="W172" s="54"/>
      <c r="X172" s="143"/>
      <c r="Y172" s="145"/>
      <c r="Z172" s="145"/>
      <c r="AB172" s="145"/>
      <c r="AC172" s="145"/>
    </row>
    <row r="173" spans="1:29" s="49" customFormat="1" ht="12.75" customHeight="1">
      <c r="A173" s="116"/>
      <c r="B173" s="114"/>
      <c r="C173" s="104"/>
      <c r="D173" s="103"/>
      <c r="E173" s="104" t="s">
        <v>48</v>
      </c>
      <c r="F173" s="105" t="s">
        <v>317</v>
      </c>
      <c r="G173" s="106"/>
      <c r="H173" s="117"/>
      <c r="I173" s="56" t="s">
        <v>52</v>
      </c>
      <c r="J173" s="163" t="s">
        <v>447</v>
      </c>
      <c r="K173" s="54"/>
      <c r="L173" s="107"/>
      <c r="M173" s="116"/>
      <c r="N173" s="114"/>
      <c r="O173" s="104"/>
      <c r="P173" s="103"/>
      <c r="Q173" s="104" t="s">
        <v>48</v>
      </c>
      <c r="R173" s="105" t="s">
        <v>328</v>
      </c>
      <c r="S173" s="106"/>
      <c r="T173" s="117"/>
      <c r="U173" s="56" t="s">
        <v>52</v>
      </c>
      <c r="V173" s="163" t="s">
        <v>450</v>
      </c>
      <c r="W173" s="54"/>
      <c r="X173" s="143"/>
      <c r="Y173" s="145"/>
      <c r="Z173" s="145"/>
      <c r="AB173" s="145"/>
      <c r="AC173" s="145"/>
    </row>
    <row r="174" spans="1:29" s="49" customFormat="1" ht="12.75" customHeight="1">
      <c r="A174" s="100"/>
      <c r="B174" s="57" t="s">
        <v>56</v>
      </c>
      <c r="C174" s="102"/>
      <c r="D174" s="103"/>
      <c r="E174" s="108" t="s">
        <v>49</v>
      </c>
      <c r="F174" s="105" t="s">
        <v>318</v>
      </c>
      <c r="G174" s="106"/>
      <c r="H174" s="66"/>
      <c r="I174" s="56" t="s">
        <v>46</v>
      </c>
      <c r="J174" s="65" t="s">
        <v>447</v>
      </c>
      <c r="K174" s="54"/>
      <c r="L174" s="107"/>
      <c r="M174" s="100"/>
      <c r="N174" s="57" t="s">
        <v>56</v>
      </c>
      <c r="O174" s="102"/>
      <c r="P174" s="103"/>
      <c r="Q174" s="108" t="s">
        <v>49</v>
      </c>
      <c r="R174" s="105" t="s">
        <v>250</v>
      </c>
      <c r="S174" s="106"/>
      <c r="T174" s="66"/>
      <c r="U174" s="56" t="s">
        <v>46</v>
      </c>
      <c r="V174" s="65" t="s">
        <v>450</v>
      </c>
      <c r="W174" s="54"/>
      <c r="X174" s="143"/>
      <c r="Y174" s="145"/>
      <c r="Z174" s="145"/>
      <c r="AB174" s="145"/>
      <c r="AC174" s="145"/>
    </row>
    <row r="175" spans="1:29" s="49" customFormat="1" ht="12.75" customHeight="1">
      <c r="A175" s="100"/>
      <c r="B175" s="57" t="s">
        <v>449</v>
      </c>
      <c r="C175" s="102"/>
      <c r="D175" s="103"/>
      <c r="E175" s="108" t="s">
        <v>50</v>
      </c>
      <c r="F175" s="105" t="s">
        <v>319</v>
      </c>
      <c r="G175" s="109"/>
      <c r="H175" s="66"/>
      <c r="I175" s="56" t="s">
        <v>54</v>
      </c>
      <c r="J175" s="65" t="s">
        <v>448</v>
      </c>
      <c r="K175" s="54"/>
      <c r="L175" s="107"/>
      <c r="M175" s="100"/>
      <c r="N175" s="57" t="s">
        <v>452</v>
      </c>
      <c r="O175" s="102"/>
      <c r="P175" s="103"/>
      <c r="Q175" s="108" t="s">
        <v>50</v>
      </c>
      <c r="R175" s="165" t="s">
        <v>329</v>
      </c>
      <c r="S175" s="109"/>
      <c r="T175" s="66"/>
      <c r="U175" s="56" t="s">
        <v>54</v>
      </c>
      <c r="V175" s="65" t="s">
        <v>451</v>
      </c>
      <c r="W175" s="54"/>
      <c r="X175" s="143"/>
      <c r="Y175" s="145"/>
      <c r="Z175" s="145"/>
      <c r="AB175" s="145"/>
      <c r="AC175" s="145"/>
    </row>
    <row r="176" spans="1:29" s="49" customFormat="1" ht="12.75" customHeight="1">
      <c r="A176" s="118"/>
      <c r="B176" s="119"/>
      <c r="C176" s="119"/>
      <c r="D176" s="103"/>
      <c r="E176" s="104" t="s">
        <v>51</v>
      </c>
      <c r="F176" s="111" t="s">
        <v>123</v>
      </c>
      <c r="G176" s="119"/>
      <c r="H176" s="119"/>
      <c r="I176" s="59" t="s">
        <v>53</v>
      </c>
      <c r="J176" s="65" t="s">
        <v>448</v>
      </c>
      <c r="K176" s="60"/>
      <c r="L176" s="120"/>
      <c r="M176" s="118"/>
      <c r="N176" s="119"/>
      <c r="O176" s="119"/>
      <c r="P176" s="103"/>
      <c r="Q176" s="104" t="s">
        <v>51</v>
      </c>
      <c r="R176" s="111" t="s">
        <v>330</v>
      </c>
      <c r="S176" s="119"/>
      <c r="T176" s="119"/>
      <c r="U176" s="59" t="s">
        <v>53</v>
      </c>
      <c r="V176" s="65" t="s">
        <v>451</v>
      </c>
      <c r="W176" s="60"/>
      <c r="X176" s="143"/>
      <c r="Y176" s="145"/>
      <c r="Z176" s="145"/>
      <c r="AB176" s="145"/>
      <c r="AC176" s="145"/>
    </row>
    <row r="177" spans="1:29" ht="4.5" customHeight="1">
      <c r="A177" s="121"/>
      <c r="B177" s="122"/>
      <c r="C177" s="123"/>
      <c r="D177" s="124"/>
      <c r="E177" s="125"/>
      <c r="F177" s="126"/>
      <c r="G177" s="127"/>
      <c r="H177" s="127"/>
      <c r="I177" s="123"/>
      <c r="J177" s="122"/>
      <c r="K177" s="128"/>
      <c r="M177" s="121"/>
      <c r="N177" s="122"/>
      <c r="O177" s="123"/>
      <c r="P177" s="124"/>
      <c r="Q177" s="125"/>
      <c r="R177" s="126"/>
      <c r="S177" s="127"/>
      <c r="T177" s="127"/>
      <c r="U177" s="123"/>
      <c r="V177" s="122"/>
      <c r="W177" s="128"/>
      <c r="X177" s="143"/>
      <c r="Y177" s="145"/>
      <c r="Z177" s="145"/>
      <c r="AA177" s="49"/>
      <c r="AB177" s="145"/>
      <c r="AC177" s="145"/>
    </row>
    <row r="178" spans="1:29" ht="12.75" customHeight="1">
      <c r="A178" s="16"/>
      <c r="B178" s="16" t="s">
        <v>10</v>
      </c>
      <c r="C178" s="17"/>
      <c r="D178" s="18" t="s">
        <v>11</v>
      </c>
      <c r="E178" s="18" t="s">
        <v>12</v>
      </c>
      <c r="F178" s="18" t="s">
        <v>13</v>
      </c>
      <c r="G178" s="19" t="s">
        <v>14</v>
      </c>
      <c r="H178" s="20"/>
      <c r="I178" s="17" t="s">
        <v>15</v>
      </c>
      <c r="J178" s="18" t="s">
        <v>10</v>
      </c>
      <c r="K178" s="16" t="s">
        <v>16</v>
      </c>
      <c r="L178" s="9">
        <v>150</v>
      </c>
      <c r="M178" s="16"/>
      <c r="N178" s="16" t="s">
        <v>10</v>
      </c>
      <c r="O178" s="17"/>
      <c r="P178" s="18" t="s">
        <v>11</v>
      </c>
      <c r="Q178" s="18" t="s">
        <v>12</v>
      </c>
      <c r="R178" s="18" t="s">
        <v>13</v>
      </c>
      <c r="S178" s="19" t="s">
        <v>14</v>
      </c>
      <c r="T178" s="20"/>
      <c r="U178" s="17" t="s">
        <v>15</v>
      </c>
      <c r="V178" s="18" t="s">
        <v>10</v>
      </c>
      <c r="W178" s="16" t="s">
        <v>16</v>
      </c>
      <c r="X178" s="156" t="s">
        <v>62</v>
      </c>
      <c r="Y178" s="157"/>
      <c r="Z178" s="158"/>
      <c r="AA178" s="162" t="s">
        <v>63</v>
      </c>
      <c r="AB178" s="160"/>
      <c r="AC178" s="161"/>
    </row>
    <row r="179" spans="1:29" ht="12.75">
      <c r="A179" s="21" t="s">
        <v>16</v>
      </c>
      <c r="B179" s="129" t="s">
        <v>17</v>
      </c>
      <c r="C179" s="130" t="s">
        <v>18</v>
      </c>
      <c r="D179" s="131" t="s">
        <v>19</v>
      </c>
      <c r="E179" s="131" t="s">
        <v>20</v>
      </c>
      <c r="F179" s="131"/>
      <c r="G179" s="23" t="s">
        <v>18</v>
      </c>
      <c r="H179" s="23" t="s">
        <v>15</v>
      </c>
      <c r="I179" s="22"/>
      <c r="J179" s="21" t="s">
        <v>17</v>
      </c>
      <c r="K179" s="21"/>
      <c r="L179" s="9">
        <v>150</v>
      </c>
      <c r="M179" s="21" t="s">
        <v>16</v>
      </c>
      <c r="N179" s="129" t="s">
        <v>17</v>
      </c>
      <c r="O179" s="130" t="s">
        <v>18</v>
      </c>
      <c r="P179" s="131" t="s">
        <v>19</v>
      </c>
      <c r="Q179" s="131" t="s">
        <v>20</v>
      </c>
      <c r="R179" s="131"/>
      <c r="S179" s="23" t="s">
        <v>18</v>
      </c>
      <c r="T179" s="23" t="s">
        <v>15</v>
      </c>
      <c r="U179" s="22"/>
      <c r="V179" s="21" t="s">
        <v>17</v>
      </c>
      <c r="W179" s="21"/>
      <c r="X179" s="88" t="s">
        <v>61</v>
      </c>
      <c r="Y179" s="159" t="s">
        <v>66</v>
      </c>
      <c r="Z179" s="158"/>
      <c r="AA179" s="88" t="s">
        <v>61</v>
      </c>
      <c r="AB179" s="160" t="s">
        <v>66</v>
      </c>
      <c r="AC179" s="161"/>
    </row>
    <row r="180" spans="1:29" ht="16.5" customHeight="1">
      <c r="A180" s="146">
        <v>0.625</v>
      </c>
      <c r="B180" s="147">
        <v>3</v>
      </c>
      <c r="C180" s="148">
        <v>1</v>
      </c>
      <c r="D180" s="149" t="s">
        <v>99</v>
      </c>
      <c r="E180" s="150" t="s">
        <v>54</v>
      </c>
      <c r="F180" s="151">
        <v>7</v>
      </c>
      <c r="G180" s="152">
        <v>100</v>
      </c>
      <c r="H180" s="152"/>
      <c r="I180" s="153">
        <v>8</v>
      </c>
      <c r="J180" s="154">
        <v>3</v>
      </c>
      <c r="K180" s="24">
        <v>-0.625</v>
      </c>
      <c r="L180" s="9"/>
      <c r="M180" s="146">
        <v>9.375</v>
      </c>
      <c r="N180" s="147">
        <v>6</v>
      </c>
      <c r="O180" s="148">
        <v>3</v>
      </c>
      <c r="P180" s="149" t="s">
        <v>112</v>
      </c>
      <c r="Q180" s="150" t="s">
        <v>54</v>
      </c>
      <c r="R180" s="151">
        <v>6</v>
      </c>
      <c r="S180" s="152">
        <v>500</v>
      </c>
      <c r="T180" s="152"/>
      <c r="U180" s="153">
        <v>8</v>
      </c>
      <c r="V180" s="154">
        <v>0</v>
      </c>
      <c r="W180" s="24">
        <v>-9.375</v>
      </c>
      <c r="X180" s="82" t="str">
        <f>C180&amp;"+"&amp;I180</f>
        <v>1+8</v>
      </c>
      <c r="Y180" s="83">
        <f>MATCH(A180,{-40000,-0.9999999999,1,40000},1)-1</f>
        <v>1</v>
      </c>
      <c r="Z180" s="79">
        <f>MATCH(K180,{-40000,-0.9999999999,1,40000},1)-1</f>
        <v>1</v>
      </c>
      <c r="AA180" s="82" t="str">
        <f>O180&amp;"+"&amp;U180</f>
        <v>3+8</v>
      </c>
      <c r="AB180" s="83">
        <f>MATCH(M180,{-40000,-0.9999999999,1,40000},1)-1</f>
        <v>2</v>
      </c>
      <c r="AC180" s="79">
        <f>MATCH(W180,{-40000,-0.9999999999,1,40000},1)-1</f>
        <v>0</v>
      </c>
    </row>
    <row r="181" spans="1:29" ht="16.5" customHeight="1">
      <c r="A181" s="146">
        <v>-4.375</v>
      </c>
      <c r="B181" s="147">
        <v>0</v>
      </c>
      <c r="C181" s="148">
        <v>4</v>
      </c>
      <c r="D181" s="149" t="s">
        <v>111</v>
      </c>
      <c r="E181" s="150" t="s">
        <v>52</v>
      </c>
      <c r="F181" s="151">
        <v>9</v>
      </c>
      <c r="G181" s="152"/>
      <c r="H181" s="152">
        <v>100</v>
      </c>
      <c r="I181" s="153">
        <v>7</v>
      </c>
      <c r="J181" s="154">
        <v>6</v>
      </c>
      <c r="K181" s="24">
        <v>4.375</v>
      </c>
      <c r="L181" s="9"/>
      <c r="M181" s="146">
        <v>1.375</v>
      </c>
      <c r="N181" s="147">
        <v>4</v>
      </c>
      <c r="O181" s="148">
        <v>5</v>
      </c>
      <c r="P181" s="155" t="s">
        <v>104</v>
      </c>
      <c r="Q181" s="150" t="s">
        <v>52</v>
      </c>
      <c r="R181" s="151">
        <v>7</v>
      </c>
      <c r="S181" s="152">
        <v>90</v>
      </c>
      <c r="T181" s="152"/>
      <c r="U181" s="153">
        <v>1</v>
      </c>
      <c r="V181" s="154">
        <v>2</v>
      </c>
      <c r="W181" s="24">
        <v>-1.375</v>
      </c>
      <c r="X181" s="84" t="str">
        <f>C181&amp;"+"&amp;I181</f>
        <v>4+7</v>
      </c>
      <c r="Y181" s="85">
        <f>MATCH(A181,{-40000,-0.9999999999,1,40000},1)-1</f>
        <v>0</v>
      </c>
      <c r="Z181" s="80">
        <f>MATCH(K181,{-40000,-0.9999999999,1,40000},1)-1</f>
        <v>2</v>
      </c>
      <c r="AA181" s="84" t="str">
        <f>O181&amp;"+"&amp;U181</f>
        <v>5+1</v>
      </c>
      <c r="AB181" s="85">
        <f>MATCH(M181,{-40000,-0.9999999999,1,40000},1)-1</f>
        <v>2</v>
      </c>
      <c r="AC181" s="80">
        <f>MATCH(W181,{-40000,-0.9999999999,1,40000},1)-1</f>
        <v>0</v>
      </c>
    </row>
    <row r="182" spans="1:29" ht="16.5" customHeight="1">
      <c r="A182" s="146">
        <v>0.625</v>
      </c>
      <c r="B182" s="147">
        <v>6</v>
      </c>
      <c r="C182" s="148">
        <v>2</v>
      </c>
      <c r="D182" s="149" t="s">
        <v>106</v>
      </c>
      <c r="E182" s="150" t="s">
        <v>52</v>
      </c>
      <c r="F182" s="151">
        <v>9</v>
      </c>
      <c r="G182" s="152">
        <v>110</v>
      </c>
      <c r="H182" s="152"/>
      <c r="I182" s="153">
        <v>6</v>
      </c>
      <c r="J182" s="154">
        <v>0</v>
      </c>
      <c r="K182" s="24">
        <v>-0.625</v>
      </c>
      <c r="L182" s="9"/>
      <c r="M182" s="146">
        <v>-3.375</v>
      </c>
      <c r="N182" s="147">
        <v>1</v>
      </c>
      <c r="O182" s="148">
        <v>6</v>
      </c>
      <c r="P182" s="149" t="s">
        <v>90</v>
      </c>
      <c r="Q182" s="150" t="s">
        <v>52</v>
      </c>
      <c r="R182" s="151">
        <v>7</v>
      </c>
      <c r="S182" s="152"/>
      <c r="T182" s="152">
        <v>100</v>
      </c>
      <c r="U182" s="153">
        <v>7</v>
      </c>
      <c r="V182" s="154">
        <v>5</v>
      </c>
      <c r="W182" s="24">
        <v>3.375</v>
      </c>
      <c r="X182" s="84" t="str">
        <f>C182&amp;"+"&amp;I182</f>
        <v>2+6</v>
      </c>
      <c r="Y182" s="85">
        <f>MATCH(A182,{-40000,-0.9999999999,1,40000},1)-1</f>
        <v>1</v>
      </c>
      <c r="Z182" s="80">
        <f>MATCH(K182,{-40000,-0.9999999999,1,40000},1)-1</f>
        <v>1</v>
      </c>
      <c r="AA182" s="84" t="str">
        <f>O182&amp;"+"&amp;U182</f>
        <v>6+7</v>
      </c>
      <c r="AB182" s="85">
        <f>MATCH(M182,{-40000,-0.9999999999,1,40000},1)-1</f>
        <v>0</v>
      </c>
      <c r="AC182" s="80">
        <f>MATCH(W182,{-40000,-0.9999999999,1,40000},1)-1</f>
        <v>2</v>
      </c>
    </row>
    <row r="183" spans="1:29" ht="16.5" customHeight="1">
      <c r="A183" s="146">
        <v>0.625</v>
      </c>
      <c r="B183" s="147">
        <v>3</v>
      </c>
      <c r="C183" s="148">
        <v>3</v>
      </c>
      <c r="D183" s="149" t="s">
        <v>91</v>
      </c>
      <c r="E183" s="150" t="s">
        <v>54</v>
      </c>
      <c r="F183" s="151">
        <v>8</v>
      </c>
      <c r="G183" s="152">
        <v>100</v>
      </c>
      <c r="H183" s="152"/>
      <c r="I183" s="153">
        <v>5</v>
      </c>
      <c r="J183" s="154">
        <v>3</v>
      </c>
      <c r="K183" s="24">
        <v>-0.625</v>
      </c>
      <c r="L183" s="9"/>
      <c r="M183" s="146">
        <v>-3.375</v>
      </c>
      <c r="N183" s="147">
        <v>1</v>
      </c>
      <c r="O183" s="148">
        <v>4</v>
      </c>
      <c r="P183" s="155" t="s">
        <v>90</v>
      </c>
      <c r="Q183" s="150" t="s">
        <v>52</v>
      </c>
      <c r="R183" s="151">
        <v>7</v>
      </c>
      <c r="S183" s="152"/>
      <c r="T183" s="152">
        <v>100</v>
      </c>
      <c r="U183" s="153">
        <v>2</v>
      </c>
      <c r="V183" s="154">
        <v>5</v>
      </c>
      <c r="W183" s="24">
        <v>3.375</v>
      </c>
      <c r="X183" s="86" t="str">
        <f>C183&amp;"+"&amp;I183</f>
        <v>3+5</v>
      </c>
      <c r="Y183" s="87">
        <f>MATCH(A183,{-40000,-0.9999999999,1,40000},1)-1</f>
        <v>1</v>
      </c>
      <c r="Z183" s="81">
        <f>MATCH(K183,{-40000,-0.9999999999,1,40000},1)-1</f>
        <v>1</v>
      </c>
      <c r="AA183" s="86" t="str">
        <f>O183&amp;"+"&amp;U183</f>
        <v>4+2</v>
      </c>
      <c r="AB183" s="87">
        <f>MATCH(M183,{-40000,-0.9999999999,1,40000},1)-1</f>
        <v>0</v>
      </c>
      <c r="AC183" s="81">
        <f>MATCH(W183,{-40000,-0.9999999999,1,40000},1)-1</f>
        <v>2</v>
      </c>
    </row>
    <row r="184" spans="1:29" s="49" customFormat="1" ht="9.75" customHeight="1">
      <c r="A184" s="134"/>
      <c r="B184" s="135"/>
      <c r="C184" s="136"/>
      <c r="D184" s="137"/>
      <c r="E184" s="138"/>
      <c r="F184" s="139"/>
      <c r="G184" s="140"/>
      <c r="H184" s="140"/>
      <c r="I184" s="136"/>
      <c r="J184" s="135"/>
      <c r="K184" s="134"/>
      <c r="L184" s="9"/>
      <c r="M184" s="134"/>
      <c r="N184" s="135"/>
      <c r="O184" s="136"/>
      <c r="P184" s="137"/>
      <c r="Q184" s="138"/>
      <c r="R184" s="139"/>
      <c r="S184" s="140"/>
      <c r="T184" s="140"/>
      <c r="U184" s="136"/>
      <c r="V184" s="135"/>
      <c r="W184" s="134"/>
      <c r="X184" s="143"/>
      <c r="Y184" s="145"/>
      <c r="Z184" s="145"/>
      <c r="AB184" s="145"/>
      <c r="AC184" s="145"/>
    </row>
    <row r="185" spans="1:29" s="49" customFormat="1" ht="15">
      <c r="A185" s="2"/>
      <c r="B185" s="3" t="s">
        <v>2</v>
      </c>
      <c r="C185" s="4"/>
      <c r="D185" s="3"/>
      <c r="E185" s="5" t="s">
        <v>57</v>
      </c>
      <c r="F185" s="1"/>
      <c r="G185" s="6" t="s">
        <v>4</v>
      </c>
      <c r="H185" s="6"/>
      <c r="I185" s="7" t="s">
        <v>5</v>
      </c>
      <c r="J185" s="7"/>
      <c r="K185" s="8"/>
      <c r="L185" s="9">
        <v>150</v>
      </c>
      <c r="M185" s="2"/>
      <c r="N185" s="3" t="s">
        <v>2</v>
      </c>
      <c r="O185" s="4"/>
      <c r="P185" s="3"/>
      <c r="Q185" s="5" t="s">
        <v>58</v>
      </c>
      <c r="R185" s="1"/>
      <c r="S185" s="6" t="s">
        <v>4</v>
      </c>
      <c r="T185" s="6"/>
      <c r="U185" s="7" t="s">
        <v>0</v>
      </c>
      <c r="V185" s="7"/>
      <c r="W185" s="8"/>
      <c r="X185" s="143"/>
      <c r="Y185" s="145"/>
      <c r="Z185" s="145"/>
      <c r="AB185" s="145"/>
      <c r="AC185" s="145"/>
    </row>
    <row r="186" spans="1:29" s="49" customFormat="1" ht="12.75">
      <c r="A186" s="11"/>
      <c r="B186" s="11"/>
      <c r="C186" s="12"/>
      <c r="D186" s="13"/>
      <c r="E186" s="13"/>
      <c r="F186" s="13"/>
      <c r="G186" s="14" t="s">
        <v>7</v>
      </c>
      <c r="H186" s="14"/>
      <c r="I186" s="7" t="s">
        <v>8</v>
      </c>
      <c r="J186" s="7"/>
      <c r="K186" s="8"/>
      <c r="L186" s="9">
        <v>150</v>
      </c>
      <c r="M186" s="11"/>
      <c r="N186" s="11"/>
      <c r="O186" s="12"/>
      <c r="P186" s="13"/>
      <c r="Q186" s="13"/>
      <c r="R186" s="13"/>
      <c r="S186" s="14" t="s">
        <v>7</v>
      </c>
      <c r="T186" s="14"/>
      <c r="U186" s="7" t="s">
        <v>9</v>
      </c>
      <c r="V186" s="7"/>
      <c r="W186" s="8"/>
      <c r="X186" s="143"/>
      <c r="Y186" s="145"/>
      <c r="Z186" s="145"/>
      <c r="AB186" s="145"/>
      <c r="AC186" s="145"/>
    </row>
    <row r="187" spans="1:29" s="49" customFormat="1" ht="4.5" customHeight="1">
      <c r="A187" s="92"/>
      <c r="B187" s="93"/>
      <c r="C187" s="94"/>
      <c r="D187" s="95"/>
      <c r="E187" s="96"/>
      <c r="F187" s="97"/>
      <c r="G187" s="98"/>
      <c r="H187" s="98"/>
      <c r="I187" s="94"/>
      <c r="J187" s="93"/>
      <c r="K187" s="99"/>
      <c r="L187" s="9"/>
      <c r="M187" s="92"/>
      <c r="N187" s="93"/>
      <c r="O187" s="94"/>
      <c r="P187" s="95"/>
      <c r="Q187" s="96"/>
      <c r="R187" s="97"/>
      <c r="S187" s="98"/>
      <c r="T187" s="98"/>
      <c r="U187" s="94"/>
      <c r="V187" s="93"/>
      <c r="W187" s="99"/>
      <c r="X187" s="143"/>
      <c r="Y187" s="145"/>
      <c r="Z187" s="145"/>
      <c r="AB187" s="145"/>
      <c r="AC187" s="145"/>
    </row>
    <row r="188" spans="1:29" s="49" customFormat="1" ht="12.75" customHeight="1">
      <c r="A188" s="100"/>
      <c r="B188" s="101"/>
      <c r="C188" s="102"/>
      <c r="D188" s="103"/>
      <c r="E188" s="104" t="s">
        <v>48</v>
      </c>
      <c r="F188" s="105" t="s">
        <v>335</v>
      </c>
      <c r="G188" s="106"/>
      <c r="H188" s="66"/>
      <c r="I188" s="66"/>
      <c r="J188" s="67"/>
      <c r="K188" s="68"/>
      <c r="L188" s="107"/>
      <c r="M188" s="100"/>
      <c r="N188" s="101"/>
      <c r="O188" s="102"/>
      <c r="P188" s="103"/>
      <c r="Q188" s="104" t="s">
        <v>48</v>
      </c>
      <c r="R188" s="105" t="s">
        <v>348</v>
      </c>
      <c r="S188" s="106"/>
      <c r="T188" s="66"/>
      <c r="U188" s="66"/>
      <c r="V188" s="67"/>
      <c r="W188" s="68"/>
      <c r="X188" s="143"/>
      <c r="Y188" s="145"/>
      <c r="Z188" s="145"/>
      <c r="AB188" s="145"/>
      <c r="AC188" s="145"/>
    </row>
    <row r="189" spans="1:29" s="49" customFormat="1" ht="12.75" customHeight="1">
      <c r="A189" s="100"/>
      <c r="B189" s="101"/>
      <c r="C189" s="102"/>
      <c r="D189" s="103"/>
      <c r="E189" s="108" t="s">
        <v>49</v>
      </c>
      <c r="F189" s="105" t="s">
        <v>336</v>
      </c>
      <c r="G189" s="109"/>
      <c r="H189" s="66"/>
      <c r="I189" s="69"/>
      <c r="J189" s="70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8.1</v>
      </c>
      <c r="K189" s="71"/>
      <c r="L189" s="107"/>
      <c r="M189" s="100"/>
      <c r="N189" s="101"/>
      <c r="O189" s="102"/>
      <c r="P189" s="103"/>
      <c r="Q189" s="108" t="s">
        <v>49</v>
      </c>
      <c r="R189" s="105" t="s">
        <v>349</v>
      </c>
      <c r="S189" s="109"/>
      <c r="T189" s="66"/>
      <c r="U189" s="69"/>
      <c r="V189" s="70">
        <f>IF(R188&amp;R189&amp;R190&amp;R191="","",(LEN(R188&amp;R189&amp;R190&amp;R191)-LEN(SUBSTITUTE(R188&amp;R189&amp;R190&amp;R191,"Т","")))*4+(LEN(R188&amp;R189&amp;R190&amp;R191)-LEN(SUBSTITUTE(R188&amp;R189&amp;R190&amp;R191,"К","")))*3+(LEN(R188&amp;R189&amp;R190&amp;R191)-LEN(SUBSTITUTE(R188&amp;R189&amp;R190&amp;R191,"Д","")))*2+(LEN(R188&amp;R189&amp;R190&amp;R191)-LEN(SUBSTITUTE(R188&amp;R189&amp;R190&amp;R191,"В","")))+0.1)</f>
        <v>15.1</v>
      </c>
      <c r="W189" s="71"/>
      <c r="X189" s="143"/>
      <c r="Y189" s="145"/>
      <c r="Z189" s="145"/>
      <c r="AB189" s="145"/>
      <c r="AC189" s="145"/>
    </row>
    <row r="190" spans="1:29" s="49" customFormat="1" ht="12.75" customHeight="1">
      <c r="A190" s="100"/>
      <c r="B190" s="101"/>
      <c r="C190" s="102"/>
      <c r="D190" s="103"/>
      <c r="E190" s="108" t="s">
        <v>50</v>
      </c>
      <c r="F190" s="105" t="s">
        <v>299</v>
      </c>
      <c r="G190" s="106"/>
      <c r="H190" s="66"/>
      <c r="I190" s="72">
        <f>IF(J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7.1</v>
      </c>
      <c r="J190" s="70" t="str">
        <f>IF(J189="","","+")</f>
        <v>+</v>
      </c>
      <c r="K190" s="73">
        <f>IF(J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10.1</v>
      </c>
      <c r="L190" s="107"/>
      <c r="M190" s="100"/>
      <c r="N190" s="101"/>
      <c r="O190" s="102"/>
      <c r="P190" s="103"/>
      <c r="Q190" s="108" t="s">
        <v>50</v>
      </c>
      <c r="R190" s="105" t="s">
        <v>350</v>
      </c>
      <c r="S190" s="106"/>
      <c r="T190" s="66"/>
      <c r="U190" s="72">
        <f>IF(V189="","",(LEN(N192&amp;N193&amp;N194&amp;N195)-LEN(SUBSTITUTE(N192&amp;N193&amp;N194&amp;N195,"Т","")))*4+(LEN(N192&amp;N193&amp;N194&amp;N195)-LEN(SUBSTITUTE(N192&amp;N193&amp;N194&amp;N195,"К","")))*3+(LEN(N192&amp;N193&amp;N194&amp;N195)-LEN(SUBSTITUTE(N192&amp;N193&amp;N194&amp;N195,"Д","")))*2+(LEN(N192&amp;N193&amp;N194&amp;N195)-LEN(SUBSTITUTE(N192&amp;N193&amp;N194&amp;N195,"В","")))+0.1)</f>
        <v>10.1</v>
      </c>
      <c r="V190" s="70" t="str">
        <f>IF(V189="","","+")</f>
        <v>+</v>
      </c>
      <c r="W190" s="73">
        <f>IF(V189="","",(LEN(T192&amp;T193&amp;T194&amp;T195)-LEN(SUBSTITUTE(T192&amp;T193&amp;T194&amp;T195,"Т","")))*4+(LEN(T192&amp;T193&amp;T194&amp;T195)-LEN(SUBSTITUTE(T192&amp;T193&amp;T194&amp;T195,"К","")))*3+(LEN(T192&amp;T193&amp;T194&amp;T195)-LEN(SUBSTITUTE(T192&amp;T193&amp;T194&amp;T195,"Д","")))*2+(LEN(T192&amp;T193&amp;T194&amp;T195)-LEN(SUBSTITUTE(T192&amp;T193&amp;T194&amp;T195,"В","")))+0.1)</f>
        <v>5.1</v>
      </c>
      <c r="X190" s="143"/>
      <c r="Y190" s="145"/>
      <c r="Z190" s="145"/>
      <c r="AB190" s="145"/>
      <c r="AC190" s="145"/>
    </row>
    <row r="191" spans="1:29" s="49" customFormat="1" ht="12.75" customHeight="1">
      <c r="A191" s="100"/>
      <c r="B191" s="101"/>
      <c r="C191" s="102"/>
      <c r="D191" s="103"/>
      <c r="E191" s="104" t="s">
        <v>51</v>
      </c>
      <c r="F191" s="105" t="s">
        <v>337</v>
      </c>
      <c r="G191" s="106"/>
      <c r="H191" s="66"/>
      <c r="I191" s="69"/>
      <c r="J191" s="70">
        <f>IF(J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15.1</v>
      </c>
      <c r="K191" s="71"/>
      <c r="L191" s="107"/>
      <c r="M191" s="100"/>
      <c r="N191" s="101"/>
      <c r="O191" s="102"/>
      <c r="P191" s="103"/>
      <c r="Q191" s="104" t="s">
        <v>51</v>
      </c>
      <c r="R191" s="105" t="s">
        <v>351</v>
      </c>
      <c r="S191" s="106"/>
      <c r="T191" s="66"/>
      <c r="U191" s="69"/>
      <c r="V191" s="70">
        <f>IF(V189="","",(LEN(R196&amp;R197&amp;R198&amp;R199)-LEN(SUBSTITUTE(R196&amp;R197&amp;R198&amp;R199,"Т","")))*4+(LEN(R196&amp;R197&amp;R198&amp;R199)-LEN(SUBSTITUTE(R196&amp;R197&amp;R198&amp;R199,"К","")))*3+(LEN(R196&amp;R197&amp;R198&amp;R199)-LEN(SUBSTITUTE(R196&amp;R197&amp;R198&amp;R199,"Д","")))*2+(LEN(R196&amp;R197&amp;R198&amp;R199)-LEN(SUBSTITUTE(R196&amp;R197&amp;R198&amp;R199,"В","")))+0.1)</f>
        <v>10.1</v>
      </c>
      <c r="W191" s="71"/>
      <c r="X191" s="143"/>
      <c r="Y191" s="145"/>
      <c r="Z191" s="145"/>
      <c r="AB191" s="145"/>
      <c r="AC191" s="145"/>
    </row>
    <row r="192" spans="1:29" s="49" customFormat="1" ht="12.75" customHeight="1">
      <c r="A192" s="110" t="s">
        <v>48</v>
      </c>
      <c r="B192" s="111" t="s">
        <v>123</v>
      </c>
      <c r="C192" s="102"/>
      <c r="D192" s="103"/>
      <c r="F192" s="106"/>
      <c r="G192" s="104" t="s">
        <v>48</v>
      </c>
      <c r="H192" s="112" t="s">
        <v>338</v>
      </c>
      <c r="I192" s="106"/>
      <c r="J192" s="109"/>
      <c r="K192" s="68"/>
      <c r="L192" s="107"/>
      <c r="M192" s="110" t="s">
        <v>48</v>
      </c>
      <c r="N192" s="111" t="s">
        <v>299</v>
      </c>
      <c r="O192" s="102"/>
      <c r="P192" s="103"/>
      <c r="R192" s="106"/>
      <c r="S192" s="104" t="s">
        <v>48</v>
      </c>
      <c r="T192" s="112" t="s">
        <v>352</v>
      </c>
      <c r="U192" s="106"/>
      <c r="V192" s="109"/>
      <c r="W192" s="68"/>
      <c r="X192" s="143"/>
      <c r="Y192" s="145"/>
      <c r="Z192" s="145"/>
      <c r="AB192" s="145"/>
      <c r="AC192" s="145"/>
    </row>
    <row r="193" spans="1:29" s="49" customFormat="1" ht="12.75" customHeight="1">
      <c r="A193" s="113" t="s">
        <v>49</v>
      </c>
      <c r="B193" s="111" t="s">
        <v>345</v>
      </c>
      <c r="C193" s="114"/>
      <c r="D193" s="103"/>
      <c r="F193" s="115"/>
      <c r="G193" s="108" t="s">
        <v>49</v>
      </c>
      <c r="H193" s="112" t="s">
        <v>339</v>
      </c>
      <c r="I193" s="106"/>
      <c r="J193" s="109"/>
      <c r="K193" s="68"/>
      <c r="L193" s="107"/>
      <c r="M193" s="113" t="s">
        <v>49</v>
      </c>
      <c r="N193" s="111" t="s">
        <v>360</v>
      </c>
      <c r="O193" s="114"/>
      <c r="P193" s="103"/>
      <c r="R193" s="115"/>
      <c r="S193" s="108" t="s">
        <v>49</v>
      </c>
      <c r="T193" s="112" t="s">
        <v>353</v>
      </c>
      <c r="U193" s="106"/>
      <c r="V193" s="109"/>
      <c r="W193" s="68"/>
      <c r="X193" s="143"/>
      <c r="Y193" s="145"/>
      <c r="Z193" s="145"/>
      <c r="AB193" s="145"/>
      <c r="AC193" s="145"/>
    </row>
    <row r="194" spans="1:29" s="49" customFormat="1" ht="12.75" customHeight="1">
      <c r="A194" s="113" t="s">
        <v>50</v>
      </c>
      <c r="B194" s="111" t="s">
        <v>346</v>
      </c>
      <c r="C194" s="102"/>
      <c r="D194" s="103"/>
      <c r="F194" s="115"/>
      <c r="G194" s="108" t="s">
        <v>50</v>
      </c>
      <c r="H194" s="164" t="s">
        <v>340</v>
      </c>
      <c r="I194" s="106"/>
      <c r="J194" s="106"/>
      <c r="K194" s="68"/>
      <c r="L194" s="107"/>
      <c r="M194" s="113" t="s">
        <v>50</v>
      </c>
      <c r="N194" s="111" t="s">
        <v>361</v>
      </c>
      <c r="O194" s="102"/>
      <c r="P194" s="103"/>
      <c r="R194" s="115"/>
      <c r="S194" s="108" t="s">
        <v>50</v>
      </c>
      <c r="T194" s="112" t="s">
        <v>354</v>
      </c>
      <c r="U194" s="106"/>
      <c r="V194" s="106"/>
      <c r="W194" s="68"/>
      <c r="X194" s="143"/>
      <c r="Y194" s="145"/>
      <c r="Z194" s="145"/>
      <c r="AB194" s="145"/>
      <c r="AC194" s="145"/>
    </row>
    <row r="195" spans="1:29" s="49" customFormat="1" ht="12.75" customHeight="1">
      <c r="A195" s="110" t="s">
        <v>51</v>
      </c>
      <c r="B195" s="166" t="s">
        <v>347</v>
      </c>
      <c r="C195" s="114"/>
      <c r="D195" s="103"/>
      <c r="F195" s="106"/>
      <c r="G195" s="104" t="s">
        <v>51</v>
      </c>
      <c r="H195" s="112" t="s">
        <v>341</v>
      </c>
      <c r="I195" s="53"/>
      <c r="J195" s="55" t="s">
        <v>55</v>
      </c>
      <c r="K195" s="54"/>
      <c r="L195" s="107"/>
      <c r="M195" s="110" t="s">
        <v>51</v>
      </c>
      <c r="N195" s="111" t="s">
        <v>148</v>
      </c>
      <c r="O195" s="114"/>
      <c r="P195" s="103"/>
      <c r="R195" s="106"/>
      <c r="S195" s="104" t="s">
        <v>51</v>
      </c>
      <c r="T195" s="164" t="s">
        <v>355</v>
      </c>
      <c r="U195" s="53"/>
      <c r="V195" s="55" t="s">
        <v>55</v>
      </c>
      <c r="W195" s="54"/>
      <c r="X195" s="143"/>
      <c r="Y195" s="145"/>
      <c r="Z195" s="145"/>
      <c r="AB195" s="145"/>
      <c r="AC195" s="145"/>
    </row>
    <row r="196" spans="1:29" s="49" customFormat="1" ht="12.75" customHeight="1">
      <c r="A196" s="116"/>
      <c r="B196" s="114"/>
      <c r="C196" s="104"/>
      <c r="D196" s="103"/>
      <c r="E196" s="104" t="s">
        <v>48</v>
      </c>
      <c r="F196" s="105" t="s">
        <v>342</v>
      </c>
      <c r="G196" s="106"/>
      <c r="H196" s="117"/>
      <c r="I196" s="56" t="s">
        <v>52</v>
      </c>
      <c r="J196" s="163" t="s">
        <v>453</v>
      </c>
      <c r="K196" s="54"/>
      <c r="L196" s="107"/>
      <c r="M196" s="116"/>
      <c r="N196" s="114"/>
      <c r="O196" s="104"/>
      <c r="P196" s="103"/>
      <c r="Q196" s="104" t="s">
        <v>48</v>
      </c>
      <c r="R196" s="105" t="s">
        <v>356</v>
      </c>
      <c r="S196" s="106"/>
      <c r="T196" s="117"/>
      <c r="U196" s="56" t="s">
        <v>52</v>
      </c>
      <c r="V196" s="163" t="s">
        <v>455</v>
      </c>
      <c r="W196" s="54"/>
      <c r="X196" s="143"/>
      <c r="Y196" s="145"/>
      <c r="Z196" s="145"/>
      <c r="AB196" s="145"/>
      <c r="AC196" s="145"/>
    </row>
    <row r="197" spans="1:29" s="49" customFormat="1" ht="12.75" customHeight="1">
      <c r="A197" s="100"/>
      <c r="B197" s="57" t="s">
        <v>56</v>
      </c>
      <c r="C197" s="102"/>
      <c r="D197" s="103"/>
      <c r="E197" s="108" t="s">
        <v>49</v>
      </c>
      <c r="F197" s="105" t="s">
        <v>8</v>
      </c>
      <c r="G197" s="106"/>
      <c r="H197" s="66"/>
      <c r="I197" s="56" t="s">
        <v>46</v>
      </c>
      <c r="J197" s="65" t="s">
        <v>453</v>
      </c>
      <c r="K197" s="54"/>
      <c r="L197" s="107"/>
      <c r="M197" s="100"/>
      <c r="N197" s="57" t="s">
        <v>56</v>
      </c>
      <c r="O197" s="102"/>
      <c r="P197" s="103"/>
      <c r="Q197" s="108" t="s">
        <v>49</v>
      </c>
      <c r="R197" s="105" t="s">
        <v>357</v>
      </c>
      <c r="S197" s="106"/>
      <c r="T197" s="66"/>
      <c r="U197" s="56" t="s">
        <v>46</v>
      </c>
      <c r="V197" s="65" t="s">
        <v>457</v>
      </c>
      <c r="W197" s="54"/>
      <c r="X197" s="143"/>
      <c r="Y197" s="145"/>
      <c r="Z197" s="145"/>
      <c r="AB197" s="145"/>
      <c r="AC197" s="145"/>
    </row>
    <row r="198" spans="1:29" s="49" customFormat="1" ht="12.75" customHeight="1">
      <c r="A198" s="100"/>
      <c r="B198" s="57" t="s">
        <v>402</v>
      </c>
      <c r="C198" s="102"/>
      <c r="D198" s="103"/>
      <c r="E198" s="108" t="s">
        <v>50</v>
      </c>
      <c r="F198" s="105" t="s">
        <v>343</v>
      </c>
      <c r="G198" s="109"/>
      <c r="H198" s="66"/>
      <c r="I198" s="56" t="s">
        <v>54</v>
      </c>
      <c r="J198" s="65" t="s">
        <v>454</v>
      </c>
      <c r="K198" s="54"/>
      <c r="L198" s="107"/>
      <c r="M198" s="100"/>
      <c r="N198" s="57" t="s">
        <v>458</v>
      </c>
      <c r="O198" s="102"/>
      <c r="P198" s="103"/>
      <c r="Q198" s="108" t="s">
        <v>50</v>
      </c>
      <c r="R198" s="105" t="s">
        <v>358</v>
      </c>
      <c r="S198" s="109"/>
      <c r="T198" s="66"/>
      <c r="U198" s="56" t="s">
        <v>54</v>
      </c>
      <c r="V198" s="65" t="s">
        <v>456</v>
      </c>
      <c r="W198" s="54"/>
      <c r="X198" s="143"/>
      <c r="Y198" s="145"/>
      <c r="Z198" s="145"/>
      <c r="AB198" s="145"/>
      <c r="AC198" s="145"/>
    </row>
    <row r="199" spans="1:29" s="49" customFormat="1" ht="12.75" customHeight="1">
      <c r="A199" s="118"/>
      <c r="B199" s="119"/>
      <c r="C199" s="119"/>
      <c r="D199" s="103"/>
      <c r="E199" s="104" t="s">
        <v>51</v>
      </c>
      <c r="F199" s="111" t="s">
        <v>344</v>
      </c>
      <c r="G199" s="119"/>
      <c r="H199" s="119"/>
      <c r="I199" s="59" t="s">
        <v>53</v>
      </c>
      <c r="J199" s="65" t="s">
        <v>454</v>
      </c>
      <c r="K199" s="60"/>
      <c r="L199" s="120"/>
      <c r="M199" s="118"/>
      <c r="N199" s="119"/>
      <c r="O199" s="119"/>
      <c r="P199" s="103"/>
      <c r="Q199" s="104" t="s">
        <v>51</v>
      </c>
      <c r="R199" s="111" t="s">
        <v>359</v>
      </c>
      <c r="S199" s="119"/>
      <c r="T199" s="119"/>
      <c r="U199" s="59" t="s">
        <v>53</v>
      </c>
      <c r="V199" s="65" t="s">
        <v>456</v>
      </c>
      <c r="W199" s="60"/>
      <c r="X199" s="143"/>
      <c r="Y199" s="145"/>
      <c r="Z199" s="145"/>
      <c r="AB199" s="145"/>
      <c r="AC199" s="145"/>
    </row>
    <row r="200" spans="1:29" ht="4.5" customHeight="1">
      <c r="A200" s="121"/>
      <c r="B200" s="122"/>
      <c r="C200" s="123"/>
      <c r="D200" s="124"/>
      <c r="E200" s="125"/>
      <c r="F200" s="126"/>
      <c r="G200" s="127"/>
      <c r="H200" s="127"/>
      <c r="I200" s="123"/>
      <c r="J200" s="122"/>
      <c r="K200" s="128"/>
      <c r="M200" s="121"/>
      <c r="N200" s="122"/>
      <c r="O200" s="123"/>
      <c r="P200" s="124"/>
      <c r="Q200" s="125"/>
      <c r="R200" s="126"/>
      <c r="S200" s="127"/>
      <c r="T200" s="127"/>
      <c r="U200" s="123"/>
      <c r="V200" s="122"/>
      <c r="W200" s="128"/>
      <c r="X200" s="143"/>
      <c r="Y200" s="145"/>
      <c r="Z200" s="145"/>
      <c r="AA200" s="49"/>
      <c r="AB200" s="145"/>
      <c r="AC200" s="145"/>
    </row>
    <row r="201" spans="1:29" ht="14.25" customHeight="1">
      <c r="A201" s="16"/>
      <c r="B201" s="16" t="s">
        <v>10</v>
      </c>
      <c r="C201" s="17"/>
      <c r="D201" s="18" t="s">
        <v>11</v>
      </c>
      <c r="E201" s="18" t="s">
        <v>12</v>
      </c>
      <c r="F201" s="18" t="s">
        <v>13</v>
      </c>
      <c r="G201" s="19" t="s">
        <v>14</v>
      </c>
      <c r="H201" s="20"/>
      <c r="I201" s="17" t="s">
        <v>15</v>
      </c>
      <c r="J201" s="18" t="s">
        <v>10</v>
      </c>
      <c r="K201" s="16" t="s">
        <v>16</v>
      </c>
      <c r="L201" s="9">
        <v>150</v>
      </c>
      <c r="M201" s="16"/>
      <c r="N201" s="16" t="s">
        <v>10</v>
      </c>
      <c r="O201" s="17"/>
      <c r="P201" s="18" t="s">
        <v>11</v>
      </c>
      <c r="Q201" s="18" t="s">
        <v>12</v>
      </c>
      <c r="R201" s="18" t="s">
        <v>13</v>
      </c>
      <c r="S201" s="19" t="s">
        <v>14</v>
      </c>
      <c r="T201" s="20"/>
      <c r="U201" s="17" t="s">
        <v>15</v>
      </c>
      <c r="V201" s="18" t="s">
        <v>10</v>
      </c>
      <c r="W201" s="16" t="s">
        <v>16</v>
      </c>
      <c r="X201" s="156" t="s">
        <v>62</v>
      </c>
      <c r="Y201" s="157"/>
      <c r="Z201" s="158"/>
      <c r="AA201" s="162" t="s">
        <v>63</v>
      </c>
      <c r="AB201" s="160"/>
      <c r="AC201" s="161"/>
    </row>
    <row r="202" spans="1:29" ht="14.25" customHeight="1">
      <c r="A202" s="21" t="s">
        <v>16</v>
      </c>
      <c r="B202" s="129" t="s">
        <v>17</v>
      </c>
      <c r="C202" s="130" t="s">
        <v>18</v>
      </c>
      <c r="D202" s="131" t="s">
        <v>19</v>
      </c>
      <c r="E202" s="131" t="s">
        <v>20</v>
      </c>
      <c r="F202" s="131"/>
      <c r="G202" s="23" t="s">
        <v>18</v>
      </c>
      <c r="H202" s="23" t="s">
        <v>15</v>
      </c>
      <c r="I202" s="22"/>
      <c r="J202" s="21" t="s">
        <v>17</v>
      </c>
      <c r="K202" s="21"/>
      <c r="L202" s="9">
        <v>150</v>
      </c>
      <c r="M202" s="21" t="s">
        <v>16</v>
      </c>
      <c r="N202" s="129" t="s">
        <v>17</v>
      </c>
      <c r="O202" s="130" t="s">
        <v>18</v>
      </c>
      <c r="P202" s="131" t="s">
        <v>19</v>
      </c>
      <c r="Q202" s="131" t="s">
        <v>20</v>
      </c>
      <c r="R202" s="131"/>
      <c r="S202" s="23" t="s">
        <v>18</v>
      </c>
      <c r="T202" s="23" t="s">
        <v>15</v>
      </c>
      <c r="U202" s="22"/>
      <c r="V202" s="21" t="s">
        <v>17</v>
      </c>
      <c r="W202" s="21"/>
      <c r="X202" s="88" t="s">
        <v>61</v>
      </c>
      <c r="Y202" s="159" t="s">
        <v>66</v>
      </c>
      <c r="Z202" s="158"/>
      <c r="AA202" s="88" t="s">
        <v>61</v>
      </c>
      <c r="AB202" s="160" t="s">
        <v>66</v>
      </c>
      <c r="AC202" s="161"/>
    </row>
    <row r="203" spans="1:29" ht="16.5" customHeight="1">
      <c r="A203" s="146">
        <v>-0.5</v>
      </c>
      <c r="B203" s="147">
        <v>1</v>
      </c>
      <c r="C203" s="148">
        <v>3</v>
      </c>
      <c r="D203" s="149" t="s">
        <v>101</v>
      </c>
      <c r="E203" s="150" t="s">
        <v>52</v>
      </c>
      <c r="F203" s="151">
        <v>11</v>
      </c>
      <c r="G203" s="152">
        <v>450</v>
      </c>
      <c r="H203" s="152"/>
      <c r="I203" s="153">
        <v>8</v>
      </c>
      <c r="J203" s="154">
        <v>5</v>
      </c>
      <c r="K203" s="24">
        <v>0.5</v>
      </c>
      <c r="L203" s="9"/>
      <c r="M203" s="146">
        <v>1.875</v>
      </c>
      <c r="N203" s="147">
        <v>4</v>
      </c>
      <c r="O203" s="148">
        <v>3</v>
      </c>
      <c r="P203" s="149" t="s">
        <v>97</v>
      </c>
      <c r="Q203" s="150" t="s">
        <v>52</v>
      </c>
      <c r="R203" s="151">
        <v>8</v>
      </c>
      <c r="S203" s="152">
        <v>120</v>
      </c>
      <c r="T203" s="152"/>
      <c r="U203" s="153">
        <v>8</v>
      </c>
      <c r="V203" s="154">
        <v>2</v>
      </c>
      <c r="W203" s="24">
        <v>-1.875</v>
      </c>
      <c r="X203" s="82" t="str">
        <f>C203&amp;"+"&amp;I203</f>
        <v>3+8</v>
      </c>
      <c r="Y203" s="83">
        <f>MATCH(A203,{-40000,-0.9999999999,1,40000},1)-1</f>
        <v>1</v>
      </c>
      <c r="Z203" s="79">
        <f>MATCH(K203,{-40000,-0.9999999999,1,40000},1)-1</f>
        <v>1</v>
      </c>
      <c r="AA203" s="82" t="str">
        <f>O203&amp;"+"&amp;U203</f>
        <v>3+8</v>
      </c>
      <c r="AB203" s="83">
        <f>MATCH(M203,{-40000,-0.9999999999,1,40000},1)-1</f>
        <v>2</v>
      </c>
      <c r="AC203" s="79">
        <f>MATCH(W203,{-40000,-0.9999999999,1,40000},1)-1</f>
        <v>0</v>
      </c>
    </row>
    <row r="204" spans="1:29" ht="16.5" customHeight="1">
      <c r="A204" s="146">
        <v>0.5</v>
      </c>
      <c r="B204" s="147">
        <v>5</v>
      </c>
      <c r="C204" s="148">
        <v>5</v>
      </c>
      <c r="D204" s="149" t="s">
        <v>101</v>
      </c>
      <c r="E204" s="150" t="s">
        <v>46</v>
      </c>
      <c r="F204" s="151">
        <v>12</v>
      </c>
      <c r="G204" s="152">
        <v>480</v>
      </c>
      <c r="H204" s="152"/>
      <c r="I204" s="153">
        <v>1</v>
      </c>
      <c r="J204" s="154">
        <v>1</v>
      </c>
      <c r="K204" s="24">
        <v>-0.5</v>
      </c>
      <c r="L204" s="9"/>
      <c r="M204" s="146">
        <v>-5.75</v>
      </c>
      <c r="N204" s="147">
        <v>0</v>
      </c>
      <c r="O204" s="148">
        <v>5</v>
      </c>
      <c r="P204" s="155" t="s">
        <v>90</v>
      </c>
      <c r="Q204" s="150" t="s">
        <v>52</v>
      </c>
      <c r="R204" s="151">
        <v>7</v>
      </c>
      <c r="S204" s="152"/>
      <c r="T204" s="152">
        <v>200</v>
      </c>
      <c r="U204" s="153">
        <v>1</v>
      </c>
      <c r="V204" s="154">
        <v>6</v>
      </c>
      <c r="W204" s="24">
        <v>5.75</v>
      </c>
      <c r="X204" s="84" t="str">
        <f>C204&amp;"+"&amp;I204</f>
        <v>5+1</v>
      </c>
      <c r="Y204" s="85">
        <f>MATCH(A204,{-40000,-0.9999999999,1,40000},1)-1</f>
        <v>1</v>
      </c>
      <c r="Z204" s="80">
        <f>MATCH(K204,{-40000,-0.9999999999,1,40000},1)-1</f>
        <v>1</v>
      </c>
      <c r="AA204" s="84" t="str">
        <f>O204&amp;"+"&amp;U204</f>
        <v>5+1</v>
      </c>
      <c r="AB204" s="85">
        <f>MATCH(M204,{-40000,-0.9999999999,1,40000},1)-1</f>
        <v>0</v>
      </c>
      <c r="AC204" s="80">
        <f>MATCH(W204,{-40000,-0.9999999999,1,40000},1)-1</f>
        <v>2</v>
      </c>
    </row>
    <row r="205" spans="1:29" ht="16.5" customHeight="1">
      <c r="A205" s="146">
        <v>-0.5</v>
      </c>
      <c r="B205" s="147">
        <v>1</v>
      </c>
      <c r="C205" s="148">
        <v>6</v>
      </c>
      <c r="D205" s="149" t="s">
        <v>101</v>
      </c>
      <c r="E205" s="150" t="s">
        <v>52</v>
      </c>
      <c r="F205" s="151">
        <v>11</v>
      </c>
      <c r="G205" s="152">
        <v>450</v>
      </c>
      <c r="H205" s="152"/>
      <c r="I205" s="153">
        <v>7</v>
      </c>
      <c r="J205" s="154">
        <v>5</v>
      </c>
      <c r="K205" s="24">
        <v>0.5</v>
      </c>
      <c r="L205" s="9"/>
      <c r="M205" s="146">
        <v>10.25</v>
      </c>
      <c r="N205" s="147">
        <v>6</v>
      </c>
      <c r="O205" s="148">
        <v>6</v>
      </c>
      <c r="P205" s="149" t="s">
        <v>90</v>
      </c>
      <c r="Q205" s="150" t="s">
        <v>46</v>
      </c>
      <c r="R205" s="151">
        <v>10</v>
      </c>
      <c r="S205" s="152">
        <v>630</v>
      </c>
      <c r="T205" s="152"/>
      <c r="U205" s="153">
        <v>7</v>
      </c>
      <c r="V205" s="154">
        <v>0</v>
      </c>
      <c r="W205" s="24">
        <v>-10.25</v>
      </c>
      <c r="X205" s="84" t="str">
        <f>C205&amp;"+"&amp;I205</f>
        <v>6+7</v>
      </c>
      <c r="Y205" s="85">
        <f>MATCH(A205,{-40000,-0.9999999999,1,40000},1)-1</f>
        <v>1</v>
      </c>
      <c r="Z205" s="80">
        <f>MATCH(K205,{-40000,-0.9999999999,1,40000},1)-1</f>
        <v>1</v>
      </c>
      <c r="AA205" s="84" t="str">
        <f>O205&amp;"+"&amp;U205</f>
        <v>6+7</v>
      </c>
      <c r="AB205" s="85">
        <f>MATCH(M205,{-40000,-0.9999999999,1,40000},1)-1</f>
        <v>2</v>
      </c>
      <c r="AC205" s="80">
        <f>MATCH(W205,{-40000,-0.9999999999,1,40000},1)-1</f>
        <v>0</v>
      </c>
    </row>
    <row r="206" spans="1:29" ht="16.5" customHeight="1">
      <c r="A206" s="146">
        <v>0.5</v>
      </c>
      <c r="B206" s="147">
        <v>5</v>
      </c>
      <c r="C206" s="148">
        <v>4</v>
      </c>
      <c r="D206" s="149" t="s">
        <v>101</v>
      </c>
      <c r="E206" s="150" t="s">
        <v>46</v>
      </c>
      <c r="F206" s="151">
        <v>12</v>
      </c>
      <c r="G206" s="152">
        <v>480</v>
      </c>
      <c r="H206" s="152"/>
      <c r="I206" s="153">
        <v>2</v>
      </c>
      <c r="J206" s="154">
        <v>1</v>
      </c>
      <c r="K206" s="24">
        <v>-0.5</v>
      </c>
      <c r="L206" s="9"/>
      <c r="M206" s="146">
        <v>-3.375</v>
      </c>
      <c r="N206" s="147">
        <v>2</v>
      </c>
      <c r="O206" s="148">
        <v>4</v>
      </c>
      <c r="P206" s="149" t="s">
        <v>98</v>
      </c>
      <c r="Q206" s="150" t="s">
        <v>53</v>
      </c>
      <c r="R206" s="151">
        <v>8</v>
      </c>
      <c r="S206" s="152"/>
      <c r="T206" s="152">
        <v>110</v>
      </c>
      <c r="U206" s="153">
        <v>2</v>
      </c>
      <c r="V206" s="154">
        <v>4</v>
      </c>
      <c r="W206" s="24">
        <v>3.375</v>
      </c>
      <c r="X206" s="86" t="str">
        <f>C206&amp;"+"&amp;I206</f>
        <v>4+2</v>
      </c>
      <c r="Y206" s="87">
        <f>MATCH(A206,{-40000,-0.9999999999,1,40000},1)-1</f>
        <v>1</v>
      </c>
      <c r="Z206" s="81">
        <f>MATCH(K206,{-40000,-0.9999999999,1,40000},1)-1</f>
        <v>1</v>
      </c>
      <c r="AA206" s="86" t="str">
        <f>O206&amp;"+"&amp;U206</f>
        <v>4+2</v>
      </c>
      <c r="AB206" s="87">
        <f>MATCH(M206,{-40000,-0.9999999999,1,40000},1)-1</f>
        <v>0</v>
      </c>
      <c r="AC206" s="81">
        <f>MATCH(W206,{-40000,-0.9999999999,1,40000},1)-1</f>
        <v>2</v>
      </c>
    </row>
    <row r="207" spans="1:29" s="49" customFormat="1" ht="30" customHeight="1">
      <c r="A207" s="134"/>
      <c r="B207" s="135"/>
      <c r="C207" s="136"/>
      <c r="D207" s="137"/>
      <c r="E207" s="138"/>
      <c r="F207" s="10"/>
      <c r="G207" s="140"/>
      <c r="H207" s="140"/>
      <c r="I207" s="136"/>
      <c r="J207" s="135"/>
      <c r="K207" s="134"/>
      <c r="L207" s="9"/>
      <c r="M207" s="134"/>
      <c r="N207" s="135"/>
      <c r="O207" s="136"/>
      <c r="P207" s="137"/>
      <c r="Q207" s="138"/>
      <c r="R207" s="139"/>
      <c r="S207" s="140"/>
      <c r="T207" s="140"/>
      <c r="U207" s="136"/>
      <c r="V207" s="135"/>
      <c r="W207" s="134"/>
      <c r="X207" s="143"/>
      <c r="Y207" s="145"/>
      <c r="Z207" s="145"/>
      <c r="AB207" s="145"/>
      <c r="AC207" s="145"/>
    </row>
    <row r="208" spans="1:29" s="49" customFormat="1" ht="15">
      <c r="A208" s="2"/>
      <c r="B208" s="3" t="s">
        <v>2</v>
      </c>
      <c r="C208" s="4"/>
      <c r="D208" s="3"/>
      <c r="E208" s="5" t="s">
        <v>59</v>
      </c>
      <c r="F208" s="1"/>
      <c r="G208" s="6" t="s">
        <v>4</v>
      </c>
      <c r="H208" s="6"/>
      <c r="I208" s="7" t="s">
        <v>22</v>
      </c>
      <c r="J208" s="7"/>
      <c r="K208" s="8"/>
      <c r="L208" s="9">
        <v>150</v>
      </c>
      <c r="M208" s="2"/>
      <c r="N208" s="3" t="s">
        <v>2</v>
      </c>
      <c r="O208" s="4"/>
      <c r="P208" s="3"/>
      <c r="Q208" s="5" t="s">
        <v>60</v>
      </c>
      <c r="R208" s="1"/>
      <c r="S208" s="6" t="s">
        <v>4</v>
      </c>
      <c r="T208" s="6"/>
      <c r="U208" s="7" t="s">
        <v>1</v>
      </c>
      <c r="V208" s="7"/>
      <c r="W208" s="8"/>
      <c r="X208" s="143"/>
      <c r="Y208" s="145"/>
      <c r="Z208" s="145"/>
      <c r="AB208" s="145"/>
      <c r="AC208" s="145"/>
    </row>
    <row r="209" spans="1:29" s="49" customFormat="1" ht="12.75">
      <c r="A209" s="11"/>
      <c r="B209" s="11"/>
      <c r="C209" s="12"/>
      <c r="D209" s="13"/>
      <c r="E209" s="13"/>
      <c r="F209" s="13"/>
      <c r="G209" s="14" t="s">
        <v>7</v>
      </c>
      <c r="H209" s="14"/>
      <c r="I209" s="7" t="s">
        <v>24</v>
      </c>
      <c r="J209" s="7"/>
      <c r="K209" s="8"/>
      <c r="L209" s="9">
        <v>150</v>
      </c>
      <c r="M209" s="11"/>
      <c r="N209" s="11"/>
      <c r="O209" s="12"/>
      <c r="P209" s="13"/>
      <c r="Q209" s="13"/>
      <c r="R209" s="13"/>
      <c r="S209" s="14" t="s">
        <v>7</v>
      </c>
      <c r="T209" s="14"/>
      <c r="U209" s="7" t="s">
        <v>25</v>
      </c>
      <c r="V209" s="7"/>
      <c r="W209" s="8"/>
      <c r="X209" s="143"/>
      <c r="Y209" s="145"/>
      <c r="Z209" s="145"/>
      <c r="AB209" s="145"/>
      <c r="AC209" s="145"/>
    </row>
    <row r="210" spans="1:29" s="49" customFormat="1" ht="4.5" customHeight="1">
      <c r="A210" s="92"/>
      <c r="B210" s="93"/>
      <c r="C210" s="94"/>
      <c r="D210" s="95"/>
      <c r="E210" s="96"/>
      <c r="F210" s="97"/>
      <c r="G210" s="98"/>
      <c r="H210" s="98"/>
      <c r="I210" s="94"/>
      <c r="J210" s="93"/>
      <c r="K210" s="99"/>
      <c r="L210" s="9"/>
      <c r="M210" s="92"/>
      <c r="N210" s="93"/>
      <c r="O210" s="94"/>
      <c r="P210" s="95"/>
      <c r="Q210" s="96"/>
      <c r="R210" s="97"/>
      <c r="S210" s="98"/>
      <c r="T210" s="98"/>
      <c r="U210" s="94"/>
      <c r="V210" s="93"/>
      <c r="W210" s="99"/>
      <c r="X210" s="143"/>
      <c r="Y210" s="145"/>
      <c r="Z210" s="145"/>
      <c r="AB210" s="145"/>
      <c r="AC210" s="145"/>
    </row>
    <row r="211" spans="1:29" s="49" customFormat="1" ht="12.75" customHeight="1">
      <c r="A211" s="100"/>
      <c r="B211" s="101"/>
      <c r="C211" s="102"/>
      <c r="D211" s="103"/>
      <c r="E211" s="104" t="s">
        <v>48</v>
      </c>
      <c r="F211" s="105" t="s">
        <v>293</v>
      </c>
      <c r="G211" s="106"/>
      <c r="H211" s="66"/>
      <c r="I211" s="66"/>
      <c r="J211" s="67"/>
      <c r="K211" s="68"/>
      <c r="L211" s="107"/>
      <c r="M211" s="100"/>
      <c r="N211" s="101"/>
      <c r="O211" s="102"/>
      <c r="P211" s="103"/>
      <c r="Q211" s="104" t="s">
        <v>48</v>
      </c>
      <c r="R211" s="105" t="s">
        <v>373</v>
      </c>
      <c r="S211" s="106"/>
      <c r="T211" s="66"/>
      <c r="U211" s="66"/>
      <c r="V211" s="67"/>
      <c r="W211" s="68"/>
      <c r="X211" s="143"/>
      <c r="Y211" s="145"/>
      <c r="Z211" s="145"/>
      <c r="AB211" s="145"/>
      <c r="AC211" s="145"/>
    </row>
    <row r="212" spans="1:29" s="49" customFormat="1" ht="12.75" customHeight="1">
      <c r="A212" s="100"/>
      <c r="B212" s="101"/>
      <c r="C212" s="102"/>
      <c r="D212" s="103"/>
      <c r="E212" s="108" t="s">
        <v>49</v>
      </c>
      <c r="F212" s="105" t="s">
        <v>362</v>
      </c>
      <c r="G212" s="109"/>
      <c r="H212" s="66"/>
      <c r="I212" s="69"/>
      <c r="J212" s="70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5.1</v>
      </c>
      <c r="K212" s="71"/>
      <c r="L212" s="107"/>
      <c r="M212" s="100"/>
      <c r="N212" s="101"/>
      <c r="O212" s="102"/>
      <c r="P212" s="103"/>
      <c r="Q212" s="108" t="s">
        <v>49</v>
      </c>
      <c r="R212" s="105" t="s">
        <v>374</v>
      </c>
      <c r="S212" s="109"/>
      <c r="T212" s="66"/>
      <c r="U212" s="69"/>
      <c r="V212" s="70">
        <f>IF(R211&amp;R212&amp;R213&amp;R214="","",(LEN(R211&amp;R212&amp;R213&amp;R214)-LEN(SUBSTITUTE(R211&amp;R212&amp;R213&amp;R214,"Т","")))*4+(LEN(R211&amp;R212&amp;R213&amp;R214)-LEN(SUBSTITUTE(R211&amp;R212&amp;R213&amp;R214,"К","")))*3+(LEN(R211&amp;R212&amp;R213&amp;R214)-LEN(SUBSTITUTE(R211&amp;R212&amp;R213&amp;R214,"Д","")))*2+(LEN(R211&amp;R212&amp;R213&amp;R214)-LEN(SUBSTITUTE(R211&amp;R212&amp;R213&amp;R214,"В","")))+0.1)</f>
        <v>11.1</v>
      </c>
      <c r="W212" s="71"/>
      <c r="X212" s="143"/>
      <c r="Y212" s="145"/>
      <c r="Z212" s="145"/>
      <c r="AB212" s="145"/>
      <c r="AC212" s="145"/>
    </row>
    <row r="213" spans="1:29" s="49" customFormat="1" ht="12.75" customHeight="1">
      <c r="A213" s="100"/>
      <c r="B213" s="101"/>
      <c r="C213" s="102"/>
      <c r="D213" s="103"/>
      <c r="E213" s="108" t="s">
        <v>50</v>
      </c>
      <c r="F213" s="105" t="s">
        <v>363</v>
      </c>
      <c r="G213" s="106"/>
      <c r="H213" s="66"/>
      <c r="I213" s="72">
        <f>IF(J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14.1</v>
      </c>
      <c r="J213" s="70" t="str">
        <f>IF(J212="","","+")</f>
        <v>+</v>
      </c>
      <c r="K213" s="73">
        <f>IF(J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10.1</v>
      </c>
      <c r="L213" s="107"/>
      <c r="M213" s="100"/>
      <c r="N213" s="101"/>
      <c r="O213" s="102"/>
      <c r="P213" s="103"/>
      <c r="Q213" s="108" t="s">
        <v>50</v>
      </c>
      <c r="R213" s="105" t="s">
        <v>375</v>
      </c>
      <c r="S213" s="106"/>
      <c r="T213" s="66"/>
      <c r="U213" s="72">
        <f>IF(V212="","",(LEN(N215&amp;N216&amp;N217&amp;N218)-LEN(SUBSTITUTE(N215&amp;N216&amp;N217&amp;N218,"Т","")))*4+(LEN(N215&amp;N216&amp;N217&amp;N218)-LEN(SUBSTITUTE(N215&amp;N216&amp;N217&amp;N218,"К","")))*3+(LEN(N215&amp;N216&amp;N217&amp;N218)-LEN(SUBSTITUTE(N215&amp;N216&amp;N217&amp;N218,"Д","")))*2+(LEN(N215&amp;N216&amp;N217&amp;N218)-LEN(SUBSTITUTE(N215&amp;N216&amp;N217&amp;N218,"В","")))+0.1)</f>
        <v>1.1</v>
      </c>
      <c r="V213" s="70" t="str">
        <f>IF(V212="","","+")</f>
        <v>+</v>
      </c>
      <c r="W213" s="73">
        <f>IF(V212="","",(LEN(T215&amp;T216&amp;T217&amp;T218)-LEN(SUBSTITUTE(T215&amp;T216&amp;T217&amp;T218,"Т","")))*4+(LEN(T215&amp;T216&amp;T217&amp;T218)-LEN(SUBSTITUTE(T215&amp;T216&amp;T217&amp;T218,"К","")))*3+(LEN(T215&amp;T216&amp;T217&amp;T218)-LEN(SUBSTITUTE(T215&amp;T216&amp;T217&amp;T218,"Д","")))*2+(LEN(T215&amp;T216&amp;T217&amp;T218)-LEN(SUBSTITUTE(T215&amp;T216&amp;T217&amp;T218,"В","")))+0.1)</f>
        <v>9.1</v>
      </c>
      <c r="X213" s="143"/>
      <c r="Y213" s="145"/>
      <c r="Z213" s="145"/>
      <c r="AB213" s="145"/>
      <c r="AC213" s="145"/>
    </row>
    <row r="214" spans="1:29" s="49" customFormat="1" ht="12.75" customHeight="1">
      <c r="A214" s="100"/>
      <c r="B214" s="101"/>
      <c r="C214" s="102"/>
      <c r="D214" s="103"/>
      <c r="E214" s="104" t="s">
        <v>51</v>
      </c>
      <c r="F214" s="105" t="s">
        <v>364</v>
      </c>
      <c r="G214" s="106"/>
      <c r="H214" s="66"/>
      <c r="I214" s="69"/>
      <c r="J214" s="70">
        <f>IF(J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11.1</v>
      </c>
      <c r="K214" s="71"/>
      <c r="L214" s="107"/>
      <c r="M214" s="100"/>
      <c r="N214" s="101"/>
      <c r="O214" s="102"/>
      <c r="P214" s="103"/>
      <c r="Q214" s="104" t="s">
        <v>51</v>
      </c>
      <c r="R214" s="105" t="s">
        <v>376</v>
      </c>
      <c r="S214" s="106"/>
      <c r="T214" s="66"/>
      <c r="U214" s="69"/>
      <c r="V214" s="70">
        <f>IF(V212="","",(LEN(R219&amp;R220&amp;R221&amp;R222)-LEN(SUBSTITUTE(R219&amp;R220&amp;R221&amp;R222,"Т","")))*4+(LEN(R219&amp;R220&amp;R221&amp;R222)-LEN(SUBSTITUTE(R219&amp;R220&amp;R221&amp;R222,"К","")))*3+(LEN(R219&amp;R220&amp;R221&amp;R222)-LEN(SUBSTITUTE(R219&amp;R220&amp;R221&amp;R222,"Д","")))*2+(LEN(R219&amp;R220&amp;R221&amp;R222)-LEN(SUBSTITUTE(R219&amp;R220&amp;R221&amp;R222,"В","")))+0.1)</f>
        <v>19.1</v>
      </c>
      <c r="W214" s="71"/>
      <c r="X214" s="143"/>
      <c r="Y214" s="145"/>
      <c r="Z214" s="145"/>
      <c r="AB214" s="145"/>
      <c r="AC214" s="145"/>
    </row>
    <row r="215" spans="1:29" s="49" customFormat="1" ht="12.75" customHeight="1">
      <c r="A215" s="110" t="s">
        <v>48</v>
      </c>
      <c r="B215" s="111" t="s">
        <v>370</v>
      </c>
      <c r="C215" s="102"/>
      <c r="D215" s="103"/>
      <c r="F215" s="106"/>
      <c r="G215" s="104" t="s">
        <v>48</v>
      </c>
      <c r="H215" s="112" t="s">
        <v>125</v>
      </c>
      <c r="I215" s="106"/>
      <c r="J215" s="109"/>
      <c r="K215" s="68"/>
      <c r="L215" s="107"/>
      <c r="M215" s="110" t="s">
        <v>48</v>
      </c>
      <c r="N215" s="111" t="s">
        <v>384</v>
      </c>
      <c r="O215" s="102"/>
      <c r="P215" s="103"/>
      <c r="R215" s="106"/>
      <c r="S215" s="104" t="s">
        <v>48</v>
      </c>
      <c r="T215" s="112" t="s">
        <v>377</v>
      </c>
      <c r="U215" s="106"/>
      <c r="V215" s="109"/>
      <c r="W215" s="68"/>
      <c r="X215" s="143"/>
      <c r="Y215" s="145"/>
      <c r="Z215" s="145"/>
      <c r="AB215" s="145"/>
      <c r="AC215" s="145"/>
    </row>
    <row r="216" spans="1:29" s="49" customFormat="1" ht="12.75" customHeight="1">
      <c r="A216" s="113" t="s">
        <v>49</v>
      </c>
      <c r="B216" s="111" t="s">
        <v>168</v>
      </c>
      <c r="C216" s="114"/>
      <c r="D216" s="103"/>
      <c r="F216" s="115"/>
      <c r="G216" s="108" t="s">
        <v>49</v>
      </c>
      <c r="H216" s="112" t="s">
        <v>365</v>
      </c>
      <c r="I216" s="106"/>
      <c r="J216" s="109"/>
      <c r="K216" s="68"/>
      <c r="L216" s="107"/>
      <c r="M216" s="113" t="s">
        <v>49</v>
      </c>
      <c r="N216" s="166" t="s">
        <v>385</v>
      </c>
      <c r="O216" s="114"/>
      <c r="P216" s="103"/>
      <c r="R216" s="115"/>
      <c r="S216" s="108" t="s">
        <v>49</v>
      </c>
      <c r="T216" s="112" t="s">
        <v>378</v>
      </c>
      <c r="U216" s="106"/>
      <c r="V216" s="109"/>
      <c r="W216" s="68"/>
      <c r="X216" s="143"/>
      <c r="Y216" s="145"/>
      <c r="Z216" s="145"/>
      <c r="AB216" s="145"/>
      <c r="AC216" s="145"/>
    </row>
    <row r="217" spans="1:29" s="49" customFormat="1" ht="12.75" customHeight="1">
      <c r="A217" s="113" t="s">
        <v>50</v>
      </c>
      <c r="B217" s="111" t="s">
        <v>371</v>
      </c>
      <c r="C217" s="102"/>
      <c r="D217" s="103"/>
      <c r="F217" s="115"/>
      <c r="G217" s="108" t="s">
        <v>50</v>
      </c>
      <c r="H217" s="112" t="s">
        <v>366</v>
      </c>
      <c r="I217" s="106"/>
      <c r="J217" s="106"/>
      <c r="K217" s="68"/>
      <c r="L217" s="107"/>
      <c r="M217" s="113" t="s">
        <v>50</v>
      </c>
      <c r="N217" s="111" t="s">
        <v>120</v>
      </c>
      <c r="O217" s="102"/>
      <c r="P217" s="103"/>
      <c r="R217" s="115"/>
      <c r="S217" s="108" t="s">
        <v>50</v>
      </c>
      <c r="T217" s="112" t="s">
        <v>379</v>
      </c>
      <c r="U217" s="106"/>
      <c r="V217" s="106"/>
      <c r="W217" s="68"/>
      <c r="X217" s="143"/>
      <c r="Y217" s="145"/>
      <c r="Z217" s="145"/>
      <c r="AB217" s="145"/>
      <c r="AC217" s="145"/>
    </row>
    <row r="218" spans="1:29" s="49" customFormat="1" ht="12.75" customHeight="1">
      <c r="A218" s="110" t="s">
        <v>51</v>
      </c>
      <c r="B218" s="111" t="s">
        <v>372</v>
      </c>
      <c r="C218" s="114"/>
      <c r="D218" s="103"/>
      <c r="F218" s="106"/>
      <c r="G218" s="104" t="s">
        <v>51</v>
      </c>
      <c r="H218" s="112" t="s">
        <v>174</v>
      </c>
      <c r="I218" s="53"/>
      <c r="J218" s="55" t="s">
        <v>55</v>
      </c>
      <c r="K218" s="54"/>
      <c r="L218" s="107"/>
      <c r="M218" s="110" t="s">
        <v>51</v>
      </c>
      <c r="N218" s="111" t="s">
        <v>386</v>
      </c>
      <c r="O218" s="114"/>
      <c r="P218" s="103"/>
      <c r="R218" s="106"/>
      <c r="S218" s="104" t="s">
        <v>51</v>
      </c>
      <c r="T218" s="112" t="s">
        <v>299</v>
      </c>
      <c r="U218" s="53"/>
      <c r="V218" s="55" t="s">
        <v>55</v>
      </c>
      <c r="W218" s="54"/>
      <c r="X218" s="143"/>
      <c r="Y218" s="145"/>
      <c r="Z218" s="145"/>
      <c r="AB218" s="145"/>
      <c r="AC218" s="145"/>
    </row>
    <row r="219" spans="1:29" s="49" customFormat="1" ht="12.75" customHeight="1">
      <c r="A219" s="116"/>
      <c r="B219" s="114"/>
      <c r="C219" s="104"/>
      <c r="D219" s="103"/>
      <c r="E219" s="104" t="s">
        <v>48</v>
      </c>
      <c r="F219" s="105" t="s">
        <v>367</v>
      </c>
      <c r="G219" s="106"/>
      <c r="H219" s="117"/>
      <c r="I219" s="56" t="s">
        <v>52</v>
      </c>
      <c r="J219" s="163" t="s">
        <v>459</v>
      </c>
      <c r="K219" s="54"/>
      <c r="L219" s="107"/>
      <c r="M219" s="116"/>
      <c r="N219" s="114"/>
      <c r="O219" s="104"/>
      <c r="P219" s="103"/>
      <c r="Q219" s="104" t="s">
        <v>48</v>
      </c>
      <c r="R219" s="105" t="s">
        <v>380</v>
      </c>
      <c r="S219" s="106"/>
      <c r="T219" s="117"/>
      <c r="U219" s="56" t="s">
        <v>52</v>
      </c>
      <c r="V219" s="163" t="s">
        <v>462</v>
      </c>
      <c r="W219" s="54"/>
      <c r="X219" s="143"/>
      <c r="Y219" s="145"/>
      <c r="Z219" s="145"/>
      <c r="AB219" s="145"/>
      <c r="AC219" s="145"/>
    </row>
    <row r="220" spans="1:29" s="49" customFormat="1" ht="12.75" customHeight="1">
      <c r="A220" s="100"/>
      <c r="B220" s="57" t="s">
        <v>56</v>
      </c>
      <c r="C220" s="102"/>
      <c r="D220" s="103"/>
      <c r="E220" s="108" t="s">
        <v>49</v>
      </c>
      <c r="F220" s="105" t="s">
        <v>234</v>
      </c>
      <c r="G220" s="106"/>
      <c r="H220" s="66"/>
      <c r="I220" s="56" t="s">
        <v>46</v>
      </c>
      <c r="J220" s="65" t="s">
        <v>459</v>
      </c>
      <c r="K220" s="54"/>
      <c r="L220" s="107"/>
      <c r="M220" s="100"/>
      <c r="N220" s="57" t="s">
        <v>56</v>
      </c>
      <c r="O220" s="102"/>
      <c r="P220" s="103"/>
      <c r="Q220" s="108" t="s">
        <v>49</v>
      </c>
      <c r="R220" s="105" t="s">
        <v>381</v>
      </c>
      <c r="S220" s="106"/>
      <c r="T220" s="66"/>
      <c r="U220" s="56" t="s">
        <v>46</v>
      </c>
      <c r="V220" s="65" t="s">
        <v>464</v>
      </c>
      <c r="W220" s="54"/>
      <c r="X220" s="143"/>
      <c r="Y220" s="145"/>
      <c r="Z220" s="145"/>
      <c r="AB220" s="145"/>
      <c r="AC220" s="145"/>
    </row>
    <row r="221" spans="1:29" s="49" customFormat="1" ht="12.75" customHeight="1">
      <c r="A221" s="100"/>
      <c r="B221" s="57" t="s">
        <v>461</v>
      </c>
      <c r="C221" s="102"/>
      <c r="D221" s="103"/>
      <c r="E221" s="108" t="s">
        <v>50</v>
      </c>
      <c r="F221" s="105" t="s">
        <v>368</v>
      </c>
      <c r="G221" s="109"/>
      <c r="H221" s="66"/>
      <c r="I221" s="56" t="s">
        <v>54</v>
      </c>
      <c r="J221" s="65" t="s">
        <v>460</v>
      </c>
      <c r="K221" s="54"/>
      <c r="L221" s="107"/>
      <c r="M221" s="100"/>
      <c r="N221" s="57" t="s">
        <v>466</v>
      </c>
      <c r="O221" s="102"/>
      <c r="P221" s="103"/>
      <c r="Q221" s="108" t="s">
        <v>50</v>
      </c>
      <c r="R221" s="105" t="s">
        <v>382</v>
      </c>
      <c r="S221" s="109"/>
      <c r="T221" s="66"/>
      <c r="U221" s="56" t="s">
        <v>54</v>
      </c>
      <c r="V221" s="65" t="s">
        <v>463</v>
      </c>
      <c r="W221" s="54"/>
      <c r="X221" s="143"/>
      <c r="Y221" s="145"/>
      <c r="Z221" s="145"/>
      <c r="AB221" s="145"/>
      <c r="AC221" s="145"/>
    </row>
    <row r="222" spans="1:29" s="49" customFormat="1" ht="12.75" customHeight="1">
      <c r="A222" s="118"/>
      <c r="B222" s="119"/>
      <c r="C222" s="119"/>
      <c r="D222" s="103"/>
      <c r="E222" s="104" t="s">
        <v>51</v>
      </c>
      <c r="F222" s="111" t="s">
        <v>369</v>
      </c>
      <c r="G222" s="119"/>
      <c r="H222" s="119"/>
      <c r="I222" s="59" t="s">
        <v>53</v>
      </c>
      <c r="J222" s="65" t="s">
        <v>460</v>
      </c>
      <c r="K222" s="60"/>
      <c r="L222" s="120"/>
      <c r="M222" s="118"/>
      <c r="N222" s="119"/>
      <c r="O222" s="119"/>
      <c r="P222" s="103"/>
      <c r="Q222" s="104" t="s">
        <v>51</v>
      </c>
      <c r="R222" s="111" t="s">
        <v>383</v>
      </c>
      <c r="S222" s="119"/>
      <c r="T222" s="119"/>
      <c r="U222" s="59" t="s">
        <v>53</v>
      </c>
      <c r="V222" s="65" t="s">
        <v>465</v>
      </c>
      <c r="W222" s="60"/>
      <c r="X222" s="143"/>
      <c r="Y222" s="145"/>
      <c r="Z222" s="145"/>
      <c r="AB222" s="145"/>
      <c r="AC222" s="145"/>
    </row>
    <row r="223" spans="1:29" ht="4.5" customHeight="1">
      <c r="A223" s="121"/>
      <c r="B223" s="122"/>
      <c r="C223" s="123"/>
      <c r="D223" s="124"/>
      <c r="E223" s="125"/>
      <c r="F223" s="126"/>
      <c r="G223" s="127"/>
      <c r="H223" s="127"/>
      <c r="I223" s="123"/>
      <c r="J223" s="122"/>
      <c r="K223" s="128"/>
      <c r="M223" s="121"/>
      <c r="N223" s="122"/>
      <c r="O223" s="123"/>
      <c r="P223" s="124"/>
      <c r="Q223" s="125"/>
      <c r="R223" s="126"/>
      <c r="S223" s="127"/>
      <c r="T223" s="127"/>
      <c r="U223" s="123"/>
      <c r="V223" s="122"/>
      <c r="W223" s="128"/>
      <c r="X223" s="143"/>
      <c r="Y223" s="145"/>
      <c r="Z223" s="145"/>
      <c r="AA223" s="49"/>
      <c r="AB223" s="145"/>
      <c r="AC223" s="145"/>
    </row>
    <row r="224" spans="1:29" ht="14.25" customHeight="1">
      <c r="A224" s="16"/>
      <c r="B224" s="16" t="s">
        <v>10</v>
      </c>
      <c r="C224" s="17"/>
      <c r="D224" s="18" t="s">
        <v>11</v>
      </c>
      <c r="E224" s="18" t="s">
        <v>12</v>
      </c>
      <c r="F224" s="18" t="s">
        <v>13</v>
      </c>
      <c r="G224" s="19" t="s">
        <v>14</v>
      </c>
      <c r="H224" s="20"/>
      <c r="I224" s="17" t="s">
        <v>15</v>
      </c>
      <c r="J224" s="18" t="s">
        <v>10</v>
      </c>
      <c r="K224" s="16" t="s">
        <v>16</v>
      </c>
      <c r="L224" s="9">
        <v>150</v>
      </c>
      <c r="M224" s="16"/>
      <c r="N224" s="16" t="s">
        <v>10</v>
      </c>
      <c r="O224" s="17"/>
      <c r="P224" s="18" t="s">
        <v>11</v>
      </c>
      <c r="Q224" s="18" t="s">
        <v>12</v>
      </c>
      <c r="R224" s="18" t="s">
        <v>13</v>
      </c>
      <c r="S224" s="19" t="s">
        <v>14</v>
      </c>
      <c r="T224" s="20"/>
      <c r="U224" s="17" t="s">
        <v>15</v>
      </c>
      <c r="V224" s="18" t="s">
        <v>10</v>
      </c>
      <c r="W224" s="16" t="s">
        <v>16</v>
      </c>
      <c r="X224" s="156" t="s">
        <v>62</v>
      </c>
      <c r="Y224" s="157"/>
      <c r="Z224" s="158"/>
      <c r="AA224" s="162" t="s">
        <v>63</v>
      </c>
      <c r="AB224" s="160"/>
      <c r="AC224" s="161"/>
    </row>
    <row r="225" spans="1:29" ht="14.25" customHeight="1">
      <c r="A225" s="21" t="s">
        <v>16</v>
      </c>
      <c r="B225" s="129" t="s">
        <v>17</v>
      </c>
      <c r="C225" s="130" t="s">
        <v>18</v>
      </c>
      <c r="D225" s="131" t="s">
        <v>19</v>
      </c>
      <c r="E225" s="131" t="s">
        <v>20</v>
      </c>
      <c r="F225" s="131"/>
      <c r="G225" s="23" t="s">
        <v>18</v>
      </c>
      <c r="H225" s="23" t="s">
        <v>15</v>
      </c>
      <c r="I225" s="22"/>
      <c r="J225" s="21" t="s">
        <v>17</v>
      </c>
      <c r="K225" s="21"/>
      <c r="L225" s="9">
        <v>150</v>
      </c>
      <c r="M225" s="21" t="s">
        <v>16</v>
      </c>
      <c r="N225" s="129" t="s">
        <v>17</v>
      </c>
      <c r="O225" s="130" t="s">
        <v>18</v>
      </c>
      <c r="P225" s="131" t="s">
        <v>19</v>
      </c>
      <c r="Q225" s="131" t="s">
        <v>20</v>
      </c>
      <c r="R225" s="131"/>
      <c r="S225" s="23" t="s">
        <v>18</v>
      </c>
      <c r="T225" s="23" t="s">
        <v>15</v>
      </c>
      <c r="U225" s="22"/>
      <c r="V225" s="21" t="s">
        <v>17</v>
      </c>
      <c r="W225" s="21"/>
      <c r="X225" s="88" t="s">
        <v>61</v>
      </c>
      <c r="Y225" s="159" t="s">
        <v>66</v>
      </c>
      <c r="Z225" s="158"/>
      <c r="AA225" s="88" t="s">
        <v>61</v>
      </c>
      <c r="AB225" s="160" t="s">
        <v>66</v>
      </c>
      <c r="AC225" s="161"/>
    </row>
    <row r="226" spans="1:29" ht="16.5" customHeight="1">
      <c r="A226" s="146">
        <v>-0.625</v>
      </c>
      <c r="B226" s="147">
        <v>2</v>
      </c>
      <c r="C226" s="148">
        <v>2</v>
      </c>
      <c r="D226" s="149" t="s">
        <v>106</v>
      </c>
      <c r="E226" s="150" t="s">
        <v>46</v>
      </c>
      <c r="F226" s="151">
        <v>6</v>
      </c>
      <c r="G226" s="152"/>
      <c r="H226" s="152">
        <v>150</v>
      </c>
      <c r="I226" s="153">
        <v>7</v>
      </c>
      <c r="J226" s="154">
        <v>4</v>
      </c>
      <c r="K226" s="24">
        <v>0.625</v>
      </c>
      <c r="L226" s="9"/>
      <c r="M226" s="146">
        <v>9.5</v>
      </c>
      <c r="N226" s="147">
        <v>6</v>
      </c>
      <c r="O226" s="148">
        <v>2</v>
      </c>
      <c r="P226" s="149" t="s">
        <v>93</v>
      </c>
      <c r="Q226" s="150" t="s">
        <v>46</v>
      </c>
      <c r="R226" s="151">
        <v>12</v>
      </c>
      <c r="S226" s="152">
        <v>1440</v>
      </c>
      <c r="T226" s="152"/>
      <c r="U226" s="153">
        <v>7</v>
      </c>
      <c r="V226" s="154">
        <v>0</v>
      </c>
      <c r="W226" s="24">
        <v>-9.5</v>
      </c>
      <c r="X226" s="82" t="str">
        <f>C226&amp;"+"&amp;I226</f>
        <v>2+7</v>
      </c>
      <c r="Y226" s="83">
        <f>MATCH(A226,{-40000,-0.9999999999,1,40000},1)-1</f>
        <v>1</v>
      </c>
      <c r="Z226" s="79">
        <f>MATCH(K226,{-40000,-0.9999999999,1,40000},1)-1</f>
        <v>1</v>
      </c>
      <c r="AA226" s="82" t="str">
        <f>O226&amp;"+"&amp;U226</f>
        <v>2+7</v>
      </c>
      <c r="AB226" s="83">
        <f>MATCH(M226,{-40000,-0.9999999999,1,40000},1)-1</f>
        <v>2</v>
      </c>
      <c r="AC226" s="79">
        <f>MATCH(W226,{-40000,-0.9999999999,1,40000},1)-1</f>
        <v>0</v>
      </c>
    </row>
    <row r="227" spans="1:29" ht="16.5" customHeight="1">
      <c r="A227" s="146">
        <v>-1.625</v>
      </c>
      <c r="B227" s="147">
        <v>0</v>
      </c>
      <c r="C227" s="148">
        <v>5</v>
      </c>
      <c r="D227" s="149" t="s">
        <v>98</v>
      </c>
      <c r="E227" s="150" t="s">
        <v>54</v>
      </c>
      <c r="F227" s="151">
        <v>10</v>
      </c>
      <c r="G227" s="152"/>
      <c r="H227" s="152">
        <v>170</v>
      </c>
      <c r="I227" s="153">
        <v>8</v>
      </c>
      <c r="J227" s="154">
        <v>6</v>
      </c>
      <c r="K227" s="24">
        <v>1.625</v>
      </c>
      <c r="L227" s="9"/>
      <c r="M227" s="146">
        <v>-4.75</v>
      </c>
      <c r="N227" s="147">
        <v>2</v>
      </c>
      <c r="O227" s="148">
        <v>5</v>
      </c>
      <c r="P227" s="155" t="s">
        <v>90</v>
      </c>
      <c r="Q227" s="150" t="s">
        <v>46</v>
      </c>
      <c r="R227" s="151">
        <v>12</v>
      </c>
      <c r="S227" s="152">
        <v>690</v>
      </c>
      <c r="T227" s="152"/>
      <c r="U227" s="153">
        <v>8</v>
      </c>
      <c r="V227" s="154">
        <v>4</v>
      </c>
      <c r="W227" s="24">
        <v>4.75</v>
      </c>
      <c r="X227" s="84" t="str">
        <f>C227&amp;"+"&amp;I227</f>
        <v>5+8</v>
      </c>
      <c r="Y227" s="85">
        <f>MATCH(A227,{-40000,-0.9999999999,1,40000},1)-1</f>
        <v>0</v>
      </c>
      <c r="Z227" s="80">
        <f>MATCH(K227,{-40000,-0.9999999999,1,40000},1)-1</f>
        <v>2</v>
      </c>
      <c r="AA227" s="84" t="str">
        <f>O227&amp;"+"&amp;U227</f>
        <v>5+8</v>
      </c>
      <c r="AB227" s="85">
        <f>MATCH(M227,{-40000,-0.9999999999,1,40000},1)-1</f>
        <v>0</v>
      </c>
      <c r="AC227" s="80">
        <f>MATCH(W227,{-40000,-0.9999999999,1,40000},1)-1</f>
        <v>2</v>
      </c>
    </row>
    <row r="228" spans="1:29" ht="16.5" customHeight="1">
      <c r="A228" s="146">
        <v>5.375</v>
      </c>
      <c r="B228" s="147">
        <v>6</v>
      </c>
      <c r="C228" s="148">
        <v>6</v>
      </c>
      <c r="D228" s="149" t="s">
        <v>90</v>
      </c>
      <c r="E228" s="150" t="s">
        <v>53</v>
      </c>
      <c r="F228" s="151">
        <v>8</v>
      </c>
      <c r="G228" s="152">
        <v>100</v>
      </c>
      <c r="H228" s="152"/>
      <c r="I228" s="153">
        <v>4</v>
      </c>
      <c r="J228" s="154">
        <v>0</v>
      </c>
      <c r="K228" s="24">
        <v>-5.375</v>
      </c>
      <c r="L228" s="9"/>
      <c r="M228" s="146">
        <v>-6.125</v>
      </c>
      <c r="N228" s="147">
        <v>0</v>
      </c>
      <c r="O228" s="148">
        <v>6</v>
      </c>
      <c r="P228" s="149" t="s">
        <v>90</v>
      </c>
      <c r="Q228" s="150" t="s">
        <v>46</v>
      </c>
      <c r="R228" s="151">
        <v>10</v>
      </c>
      <c r="S228" s="152">
        <v>630</v>
      </c>
      <c r="T228" s="152"/>
      <c r="U228" s="153">
        <v>4</v>
      </c>
      <c r="V228" s="154">
        <v>6</v>
      </c>
      <c r="W228" s="24">
        <v>6.125</v>
      </c>
      <c r="X228" s="84" t="str">
        <f>C228&amp;"+"&amp;I228</f>
        <v>6+4</v>
      </c>
      <c r="Y228" s="85">
        <f>MATCH(A228,{-40000,-0.9999999999,1,40000},1)-1</f>
        <v>2</v>
      </c>
      <c r="Z228" s="80">
        <f>MATCH(K228,{-40000,-0.9999999999,1,40000},1)-1</f>
        <v>0</v>
      </c>
      <c r="AA228" s="84" t="str">
        <f>O228&amp;"+"&amp;U228</f>
        <v>6+4</v>
      </c>
      <c r="AB228" s="85">
        <f>MATCH(M228,{-40000,-0.9999999999,1,40000},1)-1</f>
        <v>0</v>
      </c>
      <c r="AC228" s="80">
        <f>MATCH(W228,{-40000,-0.9999999999,1,40000},1)-1</f>
        <v>2</v>
      </c>
    </row>
    <row r="229" spans="1:29" ht="16.5" customHeight="1">
      <c r="A229" s="146">
        <v>-0.625</v>
      </c>
      <c r="B229" s="147">
        <v>4</v>
      </c>
      <c r="C229" s="148">
        <v>1</v>
      </c>
      <c r="D229" s="149" t="s">
        <v>98</v>
      </c>
      <c r="E229" s="150" t="s">
        <v>54</v>
      </c>
      <c r="F229" s="151">
        <v>9</v>
      </c>
      <c r="G229" s="152"/>
      <c r="H229" s="152">
        <v>140</v>
      </c>
      <c r="I229" s="153">
        <v>3</v>
      </c>
      <c r="J229" s="154">
        <v>2</v>
      </c>
      <c r="K229" s="24">
        <v>0.625</v>
      </c>
      <c r="L229" s="9"/>
      <c r="M229" s="146">
        <v>3.625</v>
      </c>
      <c r="N229" s="147">
        <v>4</v>
      </c>
      <c r="O229" s="148">
        <v>1</v>
      </c>
      <c r="P229" s="149" t="s">
        <v>113</v>
      </c>
      <c r="Q229" s="150" t="s">
        <v>54</v>
      </c>
      <c r="R229" s="151">
        <v>6</v>
      </c>
      <c r="S229" s="152">
        <v>1100</v>
      </c>
      <c r="T229" s="152"/>
      <c r="U229" s="153">
        <v>3</v>
      </c>
      <c r="V229" s="154">
        <v>2</v>
      </c>
      <c r="W229" s="24">
        <v>-3.625</v>
      </c>
      <c r="X229" s="86" t="str">
        <f>C229&amp;"+"&amp;I229</f>
        <v>1+3</v>
      </c>
      <c r="Y229" s="87">
        <f>MATCH(A229,{-40000,-0.9999999999,1,40000},1)-1</f>
        <v>1</v>
      </c>
      <c r="Z229" s="81">
        <f>MATCH(K229,{-40000,-0.9999999999,1,40000},1)-1</f>
        <v>1</v>
      </c>
      <c r="AA229" s="86" t="str">
        <f>O229&amp;"+"&amp;U229</f>
        <v>1+3</v>
      </c>
      <c r="AB229" s="87">
        <f>MATCH(M229,{-40000,-0.9999999999,1,40000},1)-1</f>
        <v>2</v>
      </c>
      <c r="AC229" s="81">
        <f>MATCH(W229,{-40000,-0.9999999999,1,40000},1)-1</f>
        <v>0</v>
      </c>
    </row>
    <row r="230" spans="1:29" s="49" customFormat="1" ht="9.75" customHeight="1">
      <c r="A230" s="10"/>
      <c r="B230" s="10"/>
      <c r="C230" s="25"/>
      <c r="D230" s="10"/>
      <c r="E230" s="10"/>
      <c r="F230" s="10"/>
      <c r="G230" s="10"/>
      <c r="H230" s="10"/>
      <c r="I230" s="25"/>
      <c r="J230" s="10"/>
      <c r="K230" s="10"/>
      <c r="L230" s="15"/>
      <c r="M230" s="10"/>
      <c r="N230" s="10"/>
      <c r="O230" s="25"/>
      <c r="P230" s="10"/>
      <c r="Q230" s="10"/>
      <c r="R230" s="10"/>
      <c r="S230" s="10"/>
      <c r="T230" s="10"/>
      <c r="U230" s="25"/>
      <c r="V230" s="10"/>
      <c r="W230" s="10"/>
      <c r="X230" s="143"/>
      <c r="Y230" s="145"/>
      <c r="Z230" s="145"/>
      <c r="AB230" s="145"/>
      <c r="AC230" s="145"/>
    </row>
    <row r="231" spans="1:29" s="49" customFormat="1" ht="15">
      <c r="A231" s="2"/>
      <c r="B231" s="3" t="s">
        <v>2</v>
      </c>
      <c r="C231" s="4"/>
      <c r="D231" s="3"/>
      <c r="E231" s="5" t="s">
        <v>72</v>
      </c>
      <c r="F231" s="1"/>
      <c r="G231" s="6" t="s">
        <v>4</v>
      </c>
      <c r="H231" s="6"/>
      <c r="I231" s="7" t="s">
        <v>5</v>
      </c>
      <c r="J231" s="7"/>
      <c r="K231" s="8"/>
      <c r="L231" s="9">
        <v>150</v>
      </c>
      <c r="X231" s="143"/>
      <c r="Y231" s="145"/>
      <c r="Z231" s="145"/>
      <c r="AB231" s="145"/>
      <c r="AC231" s="145"/>
    </row>
    <row r="232" spans="1:29" s="49" customFormat="1" ht="12.75">
      <c r="A232" s="11"/>
      <c r="B232" s="11"/>
      <c r="C232" s="12"/>
      <c r="D232" s="13"/>
      <c r="E232" s="13"/>
      <c r="F232" s="13"/>
      <c r="G232" s="14" t="s">
        <v>7</v>
      </c>
      <c r="H232" s="14"/>
      <c r="I232" s="7" t="s">
        <v>9</v>
      </c>
      <c r="J232" s="7"/>
      <c r="K232" s="8"/>
      <c r="L232" s="9">
        <v>150</v>
      </c>
      <c r="X232" s="143"/>
      <c r="Y232" s="145"/>
      <c r="Z232" s="145"/>
      <c r="AB232" s="145"/>
      <c r="AC232" s="145"/>
    </row>
    <row r="233" spans="1:29" s="49" customFormat="1" ht="4.5" customHeight="1">
      <c r="A233" s="92"/>
      <c r="B233" s="93"/>
      <c r="C233" s="94"/>
      <c r="D233" s="95"/>
      <c r="E233" s="96"/>
      <c r="F233" s="97"/>
      <c r="G233" s="98"/>
      <c r="H233" s="98"/>
      <c r="I233" s="94"/>
      <c r="J233" s="93"/>
      <c r="K233" s="99"/>
      <c r="L233" s="9"/>
      <c r="X233" s="143"/>
      <c r="Y233" s="145"/>
      <c r="Z233" s="145"/>
      <c r="AB233" s="145"/>
      <c r="AC233" s="145"/>
    </row>
    <row r="234" spans="1:29" s="49" customFormat="1" ht="12.75" customHeight="1">
      <c r="A234" s="100"/>
      <c r="B234" s="101"/>
      <c r="C234" s="102"/>
      <c r="D234" s="103"/>
      <c r="E234" s="104" t="s">
        <v>48</v>
      </c>
      <c r="F234" s="105" t="s">
        <v>387</v>
      </c>
      <c r="G234" s="106"/>
      <c r="H234" s="66"/>
      <c r="I234" s="66"/>
      <c r="J234" s="67"/>
      <c r="K234" s="68"/>
      <c r="L234" s="107"/>
      <c r="X234" s="143"/>
      <c r="Y234" s="145"/>
      <c r="Z234" s="145"/>
      <c r="AB234" s="145"/>
      <c r="AC234" s="145"/>
    </row>
    <row r="235" spans="1:29" s="49" customFormat="1" ht="12.75" customHeight="1">
      <c r="A235" s="100"/>
      <c r="B235" s="101"/>
      <c r="C235" s="102"/>
      <c r="D235" s="103"/>
      <c r="E235" s="108" t="s">
        <v>49</v>
      </c>
      <c r="F235" s="165" t="s">
        <v>388</v>
      </c>
      <c r="G235" s="109"/>
      <c r="H235" s="66"/>
      <c r="I235" s="69"/>
      <c r="J235" s="70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9.1</v>
      </c>
      <c r="K235" s="71"/>
      <c r="L235" s="107"/>
      <c r="X235" s="143"/>
      <c r="Y235" s="145"/>
      <c r="Z235" s="145"/>
      <c r="AB235" s="145"/>
      <c r="AC235" s="145"/>
    </row>
    <row r="236" spans="1:29" s="49" customFormat="1" ht="12.75" customHeight="1">
      <c r="A236" s="100"/>
      <c r="B236" s="101"/>
      <c r="C236" s="102"/>
      <c r="D236" s="103"/>
      <c r="E236" s="108" t="s">
        <v>50</v>
      </c>
      <c r="F236" s="105" t="s">
        <v>389</v>
      </c>
      <c r="G236" s="106"/>
      <c r="H236" s="66"/>
      <c r="I236" s="72">
        <f>IF(J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11.1</v>
      </c>
      <c r="J236" s="70" t="str">
        <f>IF(J235="","","+")</f>
        <v>+</v>
      </c>
      <c r="K236" s="73">
        <f>IF(J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6.1</v>
      </c>
      <c r="L236" s="107"/>
      <c r="X236" s="143"/>
      <c r="Y236" s="145"/>
      <c r="Z236" s="145"/>
      <c r="AB236" s="145"/>
      <c r="AC236" s="145"/>
    </row>
    <row r="237" spans="1:29" s="49" customFormat="1" ht="12.75" customHeight="1">
      <c r="A237" s="100"/>
      <c r="B237" s="101"/>
      <c r="C237" s="102"/>
      <c r="D237" s="103"/>
      <c r="E237" s="104" t="s">
        <v>51</v>
      </c>
      <c r="F237" s="105" t="s">
        <v>390</v>
      </c>
      <c r="G237" s="106"/>
      <c r="H237" s="66"/>
      <c r="I237" s="69"/>
      <c r="J237" s="70">
        <f>IF(J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14.1</v>
      </c>
      <c r="K237" s="71"/>
      <c r="L237" s="107"/>
      <c r="X237" s="143"/>
      <c r="Y237" s="145"/>
      <c r="Z237" s="145"/>
      <c r="AB237" s="145"/>
      <c r="AC237" s="145"/>
    </row>
    <row r="238" spans="1:29" s="49" customFormat="1" ht="12.75" customHeight="1">
      <c r="A238" s="110" t="s">
        <v>48</v>
      </c>
      <c r="B238" s="166" t="s">
        <v>326</v>
      </c>
      <c r="C238" s="102"/>
      <c r="D238" s="103"/>
      <c r="F238" s="106"/>
      <c r="G238" s="104" t="s">
        <v>48</v>
      </c>
      <c r="H238" s="112" t="s">
        <v>391</v>
      </c>
      <c r="I238" s="106"/>
      <c r="J238" s="109"/>
      <c r="K238" s="68"/>
      <c r="L238" s="107"/>
      <c r="X238" s="143"/>
      <c r="Y238" s="145"/>
      <c r="Z238" s="145"/>
      <c r="AB238" s="145"/>
      <c r="AC238" s="145"/>
    </row>
    <row r="239" spans="1:29" s="49" customFormat="1" ht="12.75" customHeight="1">
      <c r="A239" s="113" t="s">
        <v>49</v>
      </c>
      <c r="B239" s="111" t="s">
        <v>397</v>
      </c>
      <c r="C239" s="114"/>
      <c r="D239" s="103"/>
      <c r="F239" s="115"/>
      <c r="G239" s="108" t="s">
        <v>49</v>
      </c>
      <c r="H239" s="112" t="s">
        <v>331</v>
      </c>
      <c r="I239" s="106"/>
      <c r="J239" s="109"/>
      <c r="K239" s="68"/>
      <c r="L239" s="107"/>
      <c r="X239" s="143"/>
      <c r="Y239" s="145"/>
      <c r="Z239" s="145"/>
      <c r="AB239" s="145"/>
      <c r="AC239" s="145"/>
    </row>
    <row r="240" spans="1:29" s="49" customFormat="1" ht="12.75" customHeight="1">
      <c r="A240" s="113" t="s">
        <v>50</v>
      </c>
      <c r="B240" s="111" t="s">
        <v>295</v>
      </c>
      <c r="C240" s="102"/>
      <c r="D240" s="103"/>
      <c r="F240" s="115"/>
      <c r="G240" s="108" t="s">
        <v>50</v>
      </c>
      <c r="H240" s="112" t="s">
        <v>392</v>
      </c>
      <c r="I240" s="106"/>
      <c r="J240" s="106"/>
      <c r="K240" s="68"/>
      <c r="L240" s="107"/>
      <c r="X240" s="143"/>
      <c r="Y240" s="145"/>
      <c r="Z240" s="145"/>
      <c r="AB240" s="145"/>
      <c r="AC240" s="145"/>
    </row>
    <row r="241" spans="1:29" s="49" customFormat="1" ht="12.75" customHeight="1">
      <c r="A241" s="110" t="s">
        <v>51</v>
      </c>
      <c r="B241" s="111" t="s">
        <v>398</v>
      </c>
      <c r="C241" s="114"/>
      <c r="D241" s="103"/>
      <c r="F241" s="106"/>
      <c r="G241" s="104" t="s">
        <v>51</v>
      </c>
      <c r="H241" s="164" t="s">
        <v>393</v>
      </c>
      <c r="I241" s="53"/>
      <c r="J241" s="55" t="s">
        <v>55</v>
      </c>
      <c r="K241" s="54"/>
      <c r="L241" s="107"/>
      <c r="X241" s="143"/>
      <c r="Y241" s="145"/>
      <c r="Z241" s="145"/>
      <c r="AB241" s="145"/>
      <c r="AC241" s="145"/>
    </row>
    <row r="242" spans="1:29" s="49" customFormat="1" ht="12.75" customHeight="1">
      <c r="A242" s="116"/>
      <c r="B242" s="114"/>
      <c r="C242" s="104"/>
      <c r="D242" s="103"/>
      <c r="E242" s="104" t="s">
        <v>48</v>
      </c>
      <c r="F242" s="105" t="s">
        <v>245</v>
      </c>
      <c r="G242" s="106"/>
      <c r="H242" s="117"/>
      <c r="I242" s="56" t="s">
        <v>52</v>
      </c>
      <c r="J242" s="163" t="s">
        <v>467</v>
      </c>
      <c r="K242" s="54"/>
      <c r="L242" s="107"/>
      <c r="X242" s="143"/>
      <c r="Y242" s="145"/>
      <c r="Z242" s="145"/>
      <c r="AB242" s="145"/>
      <c r="AC242" s="145"/>
    </row>
    <row r="243" spans="1:29" s="49" customFormat="1" ht="12.75" customHeight="1">
      <c r="A243" s="100"/>
      <c r="B243" s="57" t="s">
        <v>56</v>
      </c>
      <c r="C243" s="102"/>
      <c r="D243" s="103"/>
      <c r="E243" s="108" t="s">
        <v>49</v>
      </c>
      <c r="F243" s="105" t="s">
        <v>394</v>
      </c>
      <c r="G243" s="106"/>
      <c r="H243" s="66"/>
      <c r="I243" s="56" t="s">
        <v>46</v>
      </c>
      <c r="J243" s="65" t="s">
        <v>469</v>
      </c>
      <c r="K243" s="54"/>
      <c r="L243" s="107"/>
      <c r="X243" s="143"/>
      <c r="Y243" s="145"/>
      <c r="Z243" s="145"/>
      <c r="AB243" s="145"/>
      <c r="AC243" s="145"/>
    </row>
    <row r="244" spans="1:29" s="49" customFormat="1" ht="12.75" customHeight="1">
      <c r="A244" s="100"/>
      <c r="B244" s="57" t="s">
        <v>470</v>
      </c>
      <c r="C244" s="102"/>
      <c r="D244" s="103"/>
      <c r="E244" s="108" t="s">
        <v>50</v>
      </c>
      <c r="F244" s="105" t="s">
        <v>395</v>
      </c>
      <c r="G244" s="109"/>
      <c r="H244" s="66"/>
      <c r="I244" s="56" t="s">
        <v>54</v>
      </c>
      <c r="J244" s="65" t="s">
        <v>468</v>
      </c>
      <c r="K244" s="54"/>
      <c r="L244" s="107"/>
      <c r="X244" s="143"/>
      <c r="Y244" s="145"/>
      <c r="Z244" s="145"/>
      <c r="AB244" s="145"/>
      <c r="AC244" s="145"/>
    </row>
    <row r="245" spans="1:29" s="49" customFormat="1" ht="12.75" customHeight="1">
      <c r="A245" s="118"/>
      <c r="B245" s="119"/>
      <c r="C245" s="119"/>
      <c r="D245" s="103"/>
      <c r="E245" s="104" t="s">
        <v>51</v>
      </c>
      <c r="F245" s="111" t="s">
        <v>396</v>
      </c>
      <c r="G245" s="119"/>
      <c r="H245" s="119"/>
      <c r="I245" s="59" t="s">
        <v>53</v>
      </c>
      <c r="J245" s="65" t="s">
        <v>468</v>
      </c>
      <c r="K245" s="60"/>
      <c r="L245" s="120"/>
      <c r="X245" s="143"/>
      <c r="Y245" s="145"/>
      <c r="Z245" s="145"/>
      <c r="AB245" s="145"/>
      <c r="AC245" s="145"/>
    </row>
    <row r="246" spans="1:29" ht="4.5" customHeight="1">
      <c r="A246" s="121"/>
      <c r="B246" s="122"/>
      <c r="C246" s="123"/>
      <c r="D246" s="124"/>
      <c r="E246" s="125"/>
      <c r="F246" s="126"/>
      <c r="G246" s="127"/>
      <c r="H246" s="127"/>
      <c r="I246" s="123"/>
      <c r="J246" s="122"/>
      <c r="K246" s="128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143"/>
      <c r="Y246" s="145"/>
      <c r="Z246" s="145"/>
      <c r="AA246" s="49"/>
      <c r="AB246" s="145"/>
      <c r="AC246" s="145"/>
    </row>
    <row r="247" spans="1:26" ht="12.75" customHeight="1">
      <c r="A247" s="16"/>
      <c r="B247" s="16" t="s">
        <v>10</v>
      </c>
      <c r="C247" s="17"/>
      <c r="D247" s="18" t="s">
        <v>11</v>
      </c>
      <c r="E247" s="18" t="s">
        <v>12</v>
      </c>
      <c r="F247" s="18" t="s">
        <v>13</v>
      </c>
      <c r="G247" s="19" t="s">
        <v>14</v>
      </c>
      <c r="H247" s="20"/>
      <c r="I247" s="17" t="s">
        <v>15</v>
      </c>
      <c r="J247" s="18" t="s">
        <v>10</v>
      </c>
      <c r="K247" s="16" t="s">
        <v>16</v>
      </c>
      <c r="L247" s="9">
        <v>150</v>
      </c>
      <c r="O247" s="10"/>
      <c r="U247" s="10"/>
      <c r="X247" s="156" t="s">
        <v>62</v>
      </c>
      <c r="Y247" s="157"/>
      <c r="Z247" s="158"/>
    </row>
    <row r="248" spans="1:26" ht="12.75">
      <c r="A248" s="21" t="s">
        <v>16</v>
      </c>
      <c r="B248" s="129" t="s">
        <v>17</v>
      </c>
      <c r="C248" s="130" t="s">
        <v>18</v>
      </c>
      <c r="D248" s="131" t="s">
        <v>19</v>
      </c>
      <c r="E248" s="131" t="s">
        <v>20</v>
      </c>
      <c r="F248" s="131"/>
      <c r="G248" s="23" t="s">
        <v>18</v>
      </c>
      <c r="H248" s="23" t="s">
        <v>15</v>
      </c>
      <c r="I248" s="22"/>
      <c r="J248" s="21" t="s">
        <v>17</v>
      </c>
      <c r="K248" s="21"/>
      <c r="L248" s="9">
        <v>150</v>
      </c>
      <c r="O248" s="10"/>
      <c r="U248" s="10"/>
      <c r="X248" s="88" t="s">
        <v>61</v>
      </c>
      <c r="Y248" s="159" t="s">
        <v>66</v>
      </c>
      <c r="Z248" s="158"/>
    </row>
    <row r="249" spans="1:26" ht="16.5" customHeight="1">
      <c r="A249" s="146">
        <v>0.875</v>
      </c>
      <c r="B249" s="147">
        <v>4</v>
      </c>
      <c r="C249" s="148">
        <v>2</v>
      </c>
      <c r="D249" s="149" t="s">
        <v>114</v>
      </c>
      <c r="E249" s="150" t="s">
        <v>46</v>
      </c>
      <c r="F249" s="151">
        <v>12</v>
      </c>
      <c r="G249" s="152">
        <v>620</v>
      </c>
      <c r="H249" s="152"/>
      <c r="I249" s="153">
        <v>7</v>
      </c>
      <c r="J249" s="154">
        <v>2</v>
      </c>
      <c r="K249" s="24">
        <v>-0.875</v>
      </c>
      <c r="L249" s="9"/>
      <c r="O249" s="10"/>
      <c r="U249" s="10"/>
      <c r="X249" s="82" t="str">
        <f>C249&amp;"+"&amp;I249</f>
        <v>2+7</v>
      </c>
      <c r="Y249" s="83">
        <f>MATCH(A249,{-40000,-0.9999999999,1,40000},1)-1</f>
        <v>1</v>
      </c>
      <c r="Z249" s="79">
        <f>MATCH(K249,{-40000,-0.9999999999,1,40000},1)-1</f>
        <v>1</v>
      </c>
    </row>
    <row r="250" spans="1:26" ht="16.5" customHeight="1">
      <c r="A250" s="146">
        <v>-1.5</v>
      </c>
      <c r="B250" s="147">
        <v>2</v>
      </c>
      <c r="C250" s="148">
        <v>5</v>
      </c>
      <c r="D250" s="149" t="s">
        <v>107</v>
      </c>
      <c r="E250" s="150" t="s">
        <v>54</v>
      </c>
      <c r="F250" s="151">
        <v>6</v>
      </c>
      <c r="G250" s="152">
        <v>500</v>
      </c>
      <c r="H250" s="152"/>
      <c r="I250" s="153">
        <v>8</v>
      </c>
      <c r="J250" s="154">
        <v>4</v>
      </c>
      <c r="K250" s="24">
        <v>1.5</v>
      </c>
      <c r="L250" s="9"/>
      <c r="O250" s="10"/>
      <c r="U250" s="10"/>
      <c r="X250" s="84" t="str">
        <f>C250&amp;"+"&amp;I250</f>
        <v>5+8</v>
      </c>
      <c r="Y250" s="85">
        <f>MATCH(A250,{-40000,-0.9999999999,1,40000},1)-1</f>
        <v>0</v>
      </c>
      <c r="Z250" s="80">
        <f>MATCH(K250,{-40000,-0.9999999999,1,40000},1)-1</f>
        <v>2</v>
      </c>
    </row>
    <row r="251" spans="1:26" ht="16.5" customHeight="1">
      <c r="A251" s="146">
        <v>11.75</v>
      </c>
      <c r="B251" s="147">
        <v>6</v>
      </c>
      <c r="C251" s="148">
        <v>6</v>
      </c>
      <c r="D251" s="149" t="s">
        <v>115</v>
      </c>
      <c r="E251" s="150" t="s">
        <v>46</v>
      </c>
      <c r="F251" s="151">
        <v>12</v>
      </c>
      <c r="G251" s="152">
        <v>1370</v>
      </c>
      <c r="H251" s="152"/>
      <c r="I251" s="153">
        <v>4</v>
      </c>
      <c r="J251" s="154">
        <v>0</v>
      </c>
      <c r="K251" s="24">
        <v>-11.75</v>
      </c>
      <c r="L251" s="9"/>
      <c r="O251" s="10"/>
      <c r="U251" s="10"/>
      <c r="X251" s="84" t="str">
        <f>C251&amp;"+"&amp;I251</f>
        <v>6+4</v>
      </c>
      <c r="Y251" s="85">
        <f>MATCH(A251,{-40000,-0.9999999999,1,40000},1)-1</f>
        <v>2</v>
      </c>
      <c r="Z251" s="80">
        <f>MATCH(K251,{-40000,-0.9999999999,1,40000},1)-1</f>
        <v>0</v>
      </c>
    </row>
    <row r="252" spans="1:26" ht="16.5" customHeight="1">
      <c r="A252" s="146">
        <v>-9.875</v>
      </c>
      <c r="B252" s="147">
        <v>0</v>
      </c>
      <c r="C252" s="148">
        <v>1</v>
      </c>
      <c r="D252" s="149" t="s">
        <v>91</v>
      </c>
      <c r="E252" s="150" t="s">
        <v>53</v>
      </c>
      <c r="F252" s="151">
        <v>9</v>
      </c>
      <c r="G252" s="152">
        <v>50</v>
      </c>
      <c r="H252" s="152"/>
      <c r="I252" s="153">
        <v>3</v>
      </c>
      <c r="J252" s="154">
        <v>6</v>
      </c>
      <c r="K252" s="24">
        <v>9.875</v>
      </c>
      <c r="L252" s="9"/>
      <c r="O252" s="10"/>
      <c r="U252" s="10"/>
      <c r="X252" s="86" t="str">
        <f>C252&amp;"+"&amp;I252</f>
        <v>1+3</v>
      </c>
      <c r="Y252" s="87">
        <f>MATCH(A252,{-40000,-0.9999999999,1,40000},1)-1</f>
        <v>0</v>
      </c>
      <c r="Z252" s="81">
        <f>MATCH(K252,{-40000,-0.9999999999,1,40000},1)-1</f>
        <v>2</v>
      </c>
    </row>
    <row r="253" spans="24:29" ht="12.75">
      <c r="X253" s="143"/>
      <c r="Y253" s="145"/>
      <c r="Z253" s="145"/>
      <c r="AA253" s="49"/>
      <c r="AB253" s="145"/>
      <c r="AC253" s="145"/>
    </row>
    <row r="254" spans="24:29" ht="12.75">
      <c r="X254" s="143"/>
      <c r="Y254" s="145"/>
      <c r="Z254" s="145"/>
      <c r="AA254" s="49"/>
      <c r="AB254" s="145"/>
      <c r="AC254" s="145"/>
    </row>
    <row r="255" spans="24:29" ht="12.75">
      <c r="X255" s="143"/>
      <c r="Y255" s="145"/>
      <c r="Z255" s="145"/>
      <c r="AA255" s="49"/>
      <c r="AB255" s="145"/>
      <c r="AC255" s="145"/>
    </row>
    <row r="256" spans="24:29" ht="12.75">
      <c r="X256" s="143"/>
      <c r="Y256" s="145"/>
      <c r="Z256" s="145"/>
      <c r="AA256" s="49"/>
      <c r="AB256" s="145"/>
      <c r="AC256" s="145"/>
    </row>
    <row r="257" spans="24:29" ht="12.75">
      <c r="X257" s="143"/>
      <c r="Y257" s="145"/>
      <c r="Z257" s="145"/>
      <c r="AA257" s="49"/>
      <c r="AB257" s="145"/>
      <c r="AC257" s="145"/>
    </row>
    <row r="258" spans="24:29" ht="12.75">
      <c r="X258" s="143"/>
      <c r="Y258" s="145"/>
      <c r="Z258" s="145"/>
      <c r="AA258" s="49"/>
      <c r="AB258" s="145"/>
      <c r="AC258" s="145"/>
    </row>
    <row r="259" spans="24:29" ht="12.75">
      <c r="X259" s="143"/>
      <c r="Y259" s="145"/>
      <c r="Z259" s="145"/>
      <c r="AA259" s="49"/>
      <c r="AB259" s="145"/>
      <c r="AC259" s="145"/>
    </row>
    <row r="260" spans="25:29" ht="12.75">
      <c r="Y260" s="145"/>
      <c r="Z260" s="145"/>
      <c r="AA260" s="49"/>
      <c r="AB260" s="145"/>
      <c r="AC260" s="145"/>
    </row>
    <row r="261" spans="25:29" ht="12.75">
      <c r="Y261" s="145"/>
      <c r="Z261" s="145"/>
      <c r="AA261" s="49"/>
      <c r="AB261" s="145"/>
      <c r="AC261" s="145"/>
    </row>
    <row r="262" spans="25:29" ht="12.75">
      <c r="Y262" s="145"/>
      <c r="Z262" s="145"/>
      <c r="AA262" s="49"/>
      <c r="AB262" s="145"/>
      <c r="AC262" s="145"/>
    </row>
    <row r="263" spans="25:29" ht="12.75">
      <c r="Y263" s="145"/>
      <c r="Z263" s="145"/>
      <c r="AA263" s="49"/>
      <c r="AB263" s="145"/>
      <c r="AC263" s="145"/>
    </row>
    <row r="264" spans="25:29" ht="12.75">
      <c r="Y264" s="145"/>
      <c r="Z264" s="145"/>
      <c r="AA264" s="49"/>
      <c r="AB264" s="145"/>
      <c r="AC264" s="145"/>
    </row>
    <row r="265" spans="25:29" ht="12.75">
      <c r="Y265" s="145"/>
      <c r="Z265" s="145"/>
      <c r="AA265" s="49"/>
      <c r="AB265" s="145"/>
      <c r="AC265" s="145"/>
    </row>
    <row r="266" spans="25:29" ht="12.75">
      <c r="Y266" s="134"/>
      <c r="Z266" s="134"/>
      <c r="AB266" s="134"/>
      <c r="AC266" s="134"/>
    </row>
  </sheetData>
  <sheetProtection/>
  <mergeCells count="42">
    <mergeCell ref="X247:Z247"/>
    <mergeCell ref="Y248:Z248"/>
    <mergeCell ref="X201:Z201"/>
    <mergeCell ref="AA201:AC201"/>
    <mergeCell ref="Y202:Z202"/>
    <mergeCell ref="AB202:AC202"/>
    <mergeCell ref="X224:Z224"/>
    <mergeCell ref="AA224:AC224"/>
    <mergeCell ref="Y225:Z225"/>
    <mergeCell ref="AB225:AC225"/>
    <mergeCell ref="Y87:Z87"/>
    <mergeCell ref="AB87:AC87"/>
    <mergeCell ref="Y110:Z110"/>
    <mergeCell ref="AB110:AC110"/>
    <mergeCell ref="X132:Z132"/>
    <mergeCell ref="AA132:AC132"/>
    <mergeCell ref="X63:Z63"/>
    <mergeCell ref="AA63:AC63"/>
    <mergeCell ref="Y64:Z64"/>
    <mergeCell ref="AB64:AC64"/>
    <mergeCell ref="X86:Z86"/>
    <mergeCell ref="AA86:AC86"/>
    <mergeCell ref="X178:Z178"/>
    <mergeCell ref="AA178:AC178"/>
    <mergeCell ref="Y179:Z179"/>
    <mergeCell ref="AB179:AC179"/>
    <mergeCell ref="X109:Z109"/>
    <mergeCell ref="AA109:AC109"/>
    <mergeCell ref="Y156:Z156"/>
    <mergeCell ref="AB156:AC156"/>
    <mergeCell ref="Y133:Z133"/>
    <mergeCell ref="AB133:AC133"/>
    <mergeCell ref="X17:Z17"/>
    <mergeCell ref="Y18:Z18"/>
    <mergeCell ref="AB18:AC18"/>
    <mergeCell ref="AA17:AC17"/>
    <mergeCell ref="X155:Z155"/>
    <mergeCell ref="AA155:AC155"/>
    <mergeCell ref="X40:Z40"/>
    <mergeCell ref="AA40:AC40"/>
    <mergeCell ref="Y41:Z41"/>
    <mergeCell ref="AB41:AC41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2005-12-06T09:54:50Z</cp:lastPrinted>
  <dcterms:created xsi:type="dcterms:W3CDTF">2002-10-30T10:24:39Z</dcterms:created>
  <dcterms:modified xsi:type="dcterms:W3CDTF">2018-05-09T04:56:41Z</dcterms:modified>
  <cp:category/>
  <cp:version/>
  <cp:contentType/>
  <cp:contentStatus/>
</cp:coreProperties>
</file>